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worksheets/sheet11.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ashboard" sheetId="2" state="visible" r:id="rId2"/>
    <sheet xmlns:r="http://schemas.openxmlformats.org/officeDocument/2006/relationships" name="Targets" sheetId="3" state="visible" r:id="rId3"/>
    <sheet xmlns:r="http://schemas.openxmlformats.org/officeDocument/2006/relationships" name="Food Log" sheetId="4" state="visible" r:id="rId4"/>
    <sheet xmlns:r="http://schemas.openxmlformats.org/officeDocument/2006/relationships" name="Daily Totals" sheetId="5" state="visible" r:id="rId5"/>
    <sheet xmlns:r="http://schemas.openxmlformats.org/officeDocument/2006/relationships" name="Meal Builder" sheetId="6" state="visible" r:id="rId6"/>
    <sheet xmlns:r="http://schemas.openxmlformats.org/officeDocument/2006/relationships" name="Meal Planner" sheetId="7" state="visible" r:id="rId7"/>
    <sheet xmlns:r="http://schemas.openxmlformats.org/officeDocument/2006/relationships" name="Grocery List" sheetId="8" state="visible" r:id="rId8"/>
    <sheet xmlns:r="http://schemas.openxmlformats.org/officeDocument/2006/relationships" name="Food List" sheetId="9" state="visible" r:id="rId9"/>
    <sheet xmlns:r="http://schemas.openxmlformats.org/officeDocument/2006/relationships" name="Weigh-Ins" sheetId="10" state="visible" r:id="rId10"/>
    <sheet xmlns:r="http://schemas.openxmlformats.org/officeDocument/2006/relationships" name="Lists" sheetId="11" state="hidden" r:id="rId11"/>
  </sheets>
  <definedNames>
    <definedName name="_xlnm._FilterDatabase" localSheetId="8" hidden="1">'Food List'!$A$4:$K$146</definedName>
  </definedNames>
  <calcPr calcId="124519" fullCalcOnLoad="1"/>
</workbook>
</file>

<file path=xl/styles.xml><?xml version="1.0" encoding="utf-8"?>
<styleSheet xmlns="http://schemas.openxmlformats.org/spreadsheetml/2006/main">
  <numFmts count="8">
    <numFmt numFmtId="164" formatCode="mmm d, yyyy"/>
    <numFmt numFmtId="165" formatCode="0.0"/>
    <numFmt numFmtId="166" formatCode="0.000"/>
    <numFmt numFmtId="167" formatCode="0.##"/>
    <numFmt numFmtId="168" formatCode="ddd mmm d"/>
    <numFmt numFmtId="169" formatCode="+#,##0;-#,##0;0"/>
    <numFmt numFmtId="170" formatCode="+0.0;-0.0;0.0"/>
    <numFmt numFmtId="171" formatCode="0&quot; g&quot;"/>
  </numFmts>
  <fonts count="16">
    <font>
      <name val="Calibri"/>
      <family val="2"/>
      <color theme="1"/>
      <sz val="11"/>
      <scheme val="minor"/>
    </font>
    <font>
      <name val="Georgia"/>
      <b val="1"/>
      <color rgb="00F5F1E8"/>
      <sz val="20"/>
    </font>
    <font>
      <name val="Arial"/>
      <i val="1"/>
      <color rgb="00F5F1E8"/>
      <sz val="10"/>
    </font>
    <font>
      <name val="Arial"/>
      <b val="1"/>
      <color rgb="001B3B2F"/>
      <sz val="12"/>
    </font>
    <font>
      <name val="Arial"/>
      <sz val="10"/>
    </font>
    <font>
      <name val="Arial"/>
      <i val="1"/>
      <color rgb="006B6B6B"/>
      <sz val="9"/>
    </font>
    <font>
      <name val="Arial"/>
      <b val="1"/>
      <color rgb="00222222"/>
      <sz val="10"/>
    </font>
    <font>
      <name val="Arial"/>
      <color rgb="00222222"/>
      <sz val="10"/>
    </font>
    <font>
      <name val="Arial"/>
      <b val="1"/>
      <color rgb="001B3B2F"/>
      <sz val="10"/>
    </font>
    <font>
      <name val="Arial"/>
      <b val="1"/>
      <color rgb="00222222"/>
      <sz val="12"/>
    </font>
    <font>
      <name val="Arial"/>
      <b val="1"/>
      <color rgb="00F5F1E8"/>
      <sz val="10"/>
    </font>
    <font>
      <name val="Arial"/>
      <b val="1"/>
      <color rgb="00F5F1E8"/>
      <sz val="9"/>
    </font>
    <font>
      <name val="Arial"/>
      <b val="1"/>
      <color rgb="001B3B2F"/>
      <sz val="20"/>
    </font>
    <font>
      <name val="Arial"/>
      <b val="1"/>
      <color rgb="001B3B2F"/>
      <sz val="9"/>
    </font>
    <font>
      <name val="Arial"/>
      <color rgb="006B6B6B"/>
      <sz val="10"/>
    </font>
    <font>
      <name val="Arial"/>
      <b val="1"/>
      <sz val="10"/>
    </font>
  </fonts>
  <fills count="7">
    <fill>
      <patternFill/>
    </fill>
    <fill>
      <patternFill patternType="gray125"/>
    </fill>
    <fill>
      <patternFill patternType="solid">
        <fgColor rgb="001B3B2F"/>
        <bgColor rgb="001B3B2F"/>
      </patternFill>
    </fill>
    <fill>
      <patternFill patternType="solid">
        <fgColor rgb="00D9A441"/>
        <bgColor rgb="00D9A441"/>
      </patternFill>
    </fill>
    <fill>
      <patternFill patternType="solid">
        <fgColor rgb="00FBEFD5"/>
        <bgColor rgb="00FBEFD5"/>
      </patternFill>
    </fill>
    <fill>
      <patternFill patternType="solid">
        <fgColor rgb="00DCE6DF"/>
        <bgColor rgb="00DCE6DF"/>
      </patternFill>
    </fill>
    <fill>
      <patternFill patternType="solid">
        <fgColor rgb="00F5F1E8"/>
        <bgColor rgb="00F5F1E8"/>
      </patternFill>
    </fill>
  </fills>
  <borders count="2">
    <border>
      <left/>
      <right/>
      <top/>
      <bottom/>
      <diagonal/>
    </border>
    <border>
      <left style="thin">
        <color rgb="00D8D2C4"/>
      </left>
      <right style="thin">
        <color rgb="00D8D2C4"/>
      </right>
      <top style="thin">
        <color rgb="00D8D2C4"/>
      </top>
      <bottom style="thin">
        <color rgb="00D8D2C4"/>
      </bottom>
    </border>
  </borders>
  <cellStyleXfs count="1">
    <xf numFmtId="0" fontId="0" fillId="0" borderId="0"/>
  </cellStyleXfs>
  <cellXfs count="83">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0" fillId="3"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4" fillId="4" borderId="0" applyAlignment="1" pivotButton="0" quotePrefix="0" xfId="0">
      <alignment vertical="center" wrapText="1"/>
    </xf>
    <xf numFmtId="0" fontId="5" fillId="0" borderId="0" applyAlignment="1" pivotButton="0" quotePrefix="0" xfId="0">
      <alignment vertical="center" wrapText="1"/>
    </xf>
    <xf numFmtId="0" fontId="11" fillId="2" borderId="1" applyAlignment="1" pivotButton="0" quotePrefix="0" xfId="0">
      <alignment horizontal="center" vertical="center" wrapText="1"/>
    </xf>
    <xf numFmtId="0" fontId="0" fillId="0" borderId="1" pivotButton="0" quotePrefix="0" xfId="0"/>
    <xf numFmtId="171" fontId="12" fillId="6" borderId="1" applyAlignment="1" pivotButton="0" quotePrefix="0" xfId="0">
      <alignment horizontal="center" vertical="center" wrapText="1"/>
    </xf>
    <xf numFmtId="3" fontId="12" fillId="6" borderId="1" applyAlignment="1" pivotButton="0" quotePrefix="0" xfId="0">
      <alignment horizontal="center" vertical="center" wrapText="1"/>
    </xf>
    <xf numFmtId="0" fontId="13" fillId="3" borderId="1" applyAlignment="1" pivotButton="0" quotePrefix="0" xfId="0">
      <alignment horizontal="center" vertical="center" wrapText="1"/>
    </xf>
    <xf numFmtId="1" fontId="12" fillId="6" borderId="1" applyAlignment="1" pivotButton="0" quotePrefix="0" xfId="0">
      <alignment horizontal="center" vertical="center" wrapText="1"/>
    </xf>
    <xf numFmtId="9" fontId="12" fillId="6" borderId="1" applyAlignment="1" pivotButton="0" quotePrefix="0" xfId="0">
      <alignment horizontal="center" vertical="center" wrapText="1"/>
    </xf>
    <xf numFmtId="0" fontId="3" fillId="0" borderId="0" pivotButton="0" quotePrefix="0" xfId="0"/>
    <xf numFmtId="0" fontId="10" fillId="2" borderId="1" applyAlignment="1" pivotButton="0" quotePrefix="0" xfId="0">
      <alignment horizontal="center" vertical="center" wrapText="1"/>
    </xf>
    <xf numFmtId="0" fontId="4" fillId="0" borderId="1" applyAlignment="1" pivotButton="0" quotePrefix="0" xfId="0">
      <alignment horizontal="center"/>
    </xf>
    <xf numFmtId="1" fontId="4" fillId="0" borderId="1" applyAlignment="1" pivotButton="0" quotePrefix="0" xfId="0">
      <alignment horizontal="center"/>
    </xf>
    <xf numFmtId="165" fontId="4" fillId="0" borderId="1" applyAlignment="1" pivotButton="0" quotePrefix="0" xfId="0">
      <alignment horizontal="center"/>
    </xf>
    <xf numFmtId="0" fontId="4" fillId="6" borderId="1" applyAlignment="1" pivotButton="0" quotePrefix="0" xfId="0">
      <alignment horizontal="center"/>
    </xf>
    <xf numFmtId="1" fontId="4" fillId="6" borderId="1" applyAlignment="1" pivotButton="0" quotePrefix="0" xfId="0">
      <alignment horizontal="center"/>
    </xf>
    <xf numFmtId="165" fontId="4" fillId="6" borderId="1" applyAlignment="1" pivotButton="0" quotePrefix="0" xfId="0">
      <alignment horizontal="center"/>
    </xf>
    <xf numFmtId="0" fontId="6" fillId="0" borderId="1" pivotButton="0" quotePrefix="0" xfId="0"/>
    <xf numFmtId="0" fontId="7" fillId="4" borderId="1" applyAlignment="1" pivotButton="0" quotePrefix="0" xfId="0">
      <alignment horizontal="center" vertical="center" wrapText="1"/>
    </xf>
    <xf numFmtId="0" fontId="5" fillId="0" borderId="0" pivotButton="0" quotePrefix="0" xfId="0"/>
    <xf numFmtId="1" fontId="7" fillId="4" borderId="1" applyAlignment="1" pivotButton="0" quotePrefix="0" xfId="0">
      <alignment horizontal="center" vertical="center" wrapText="1"/>
    </xf>
    <xf numFmtId="164" fontId="7" fillId="4" borderId="1" applyAlignment="1" pivotButton="0" quotePrefix="0" xfId="0">
      <alignment horizontal="center" vertical="center" wrapText="1"/>
    </xf>
    <xf numFmtId="3" fontId="7" fillId="4" borderId="1" applyAlignment="1" pivotButton="0" quotePrefix="0" xfId="0">
      <alignment horizontal="center" vertical="center" wrapText="1"/>
    </xf>
    <xf numFmtId="165" fontId="7" fillId="5" borderId="1" applyAlignment="1" pivotButton="0" quotePrefix="0" xfId="0">
      <alignment horizontal="center" vertical="center" wrapText="1"/>
    </xf>
    <xf numFmtId="1" fontId="7" fillId="5" borderId="1" applyAlignment="1" pivotButton="0" quotePrefix="0" xfId="0">
      <alignment horizontal="center" vertical="center" wrapText="1"/>
    </xf>
    <xf numFmtId="3" fontId="7" fillId="5" borderId="1" applyAlignment="1" pivotButton="0" quotePrefix="0" xfId="0">
      <alignment horizontal="center" vertical="center" wrapText="1"/>
    </xf>
    <xf numFmtId="166" fontId="7" fillId="5" borderId="1" applyAlignment="1" pivotButton="0" quotePrefix="0" xfId="0">
      <alignment horizontal="center" vertical="center" wrapText="1"/>
    </xf>
    <xf numFmtId="9" fontId="7" fillId="5" borderId="1" applyAlignment="1" pivotButton="0" quotePrefix="0" xfId="0">
      <alignment horizontal="center" vertical="center" wrapText="1"/>
    </xf>
    <xf numFmtId="0" fontId="8" fillId="0" borderId="1" pivotButton="0" quotePrefix="0" xfId="0"/>
    <xf numFmtId="3" fontId="9" fillId="5" borderId="1" applyAlignment="1" pivotButton="0" quotePrefix="0" xfId="0">
      <alignment horizontal="center" vertical="center" wrapText="1"/>
    </xf>
    <xf numFmtId="1" fontId="9" fillId="5" borderId="1" applyAlignment="1" pivotButton="0" quotePrefix="0" xfId="0">
      <alignment horizontal="center" vertical="center" wrapText="1"/>
    </xf>
    <xf numFmtId="164" fontId="7" fillId="5" borderId="1" applyAlignment="1" pivotButton="0" quotePrefix="0" xfId="0">
      <alignment horizontal="center" vertical="center" wrapText="1"/>
    </xf>
    <xf numFmtId="164" fontId="4" fillId="4" borderId="1" pivotButton="0" quotePrefix="0" xfId="0"/>
    <xf numFmtId="0" fontId="4" fillId="4" borderId="1" pivotButton="0" quotePrefix="0" xfId="0"/>
    <xf numFmtId="167" fontId="4" fillId="4" borderId="1" applyAlignment="1" pivotButton="0" quotePrefix="0" xfId="0">
      <alignment horizontal="center"/>
    </xf>
    <xf numFmtId="0" fontId="7" fillId="0" borderId="1" applyAlignment="1" pivotButton="0" quotePrefix="0" xfId="0">
      <alignment horizontal="center"/>
    </xf>
    <xf numFmtId="168" fontId="7" fillId="0" borderId="1" applyAlignment="1" pivotButton="0" quotePrefix="0" xfId="0">
      <alignment horizontal="center"/>
    </xf>
    <xf numFmtId="1" fontId="7" fillId="0" borderId="1" applyAlignment="1" pivotButton="0" quotePrefix="0" xfId="0">
      <alignment horizontal="center"/>
    </xf>
    <xf numFmtId="165" fontId="7" fillId="0" borderId="1" applyAlignment="1" pivotButton="0" quotePrefix="0" xfId="0">
      <alignment horizontal="center"/>
    </xf>
    <xf numFmtId="9" fontId="7" fillId="0" borderId="1" applyAlignment="1" pivotButton="0" quotePrefix="0" xfId="0">
      <alignment horizontal="center"/>
    </xf>
    <xf numFmtId="0" fontId="8" fillId="0" borderId="1" applyAlignment="1" pivotButton="0" quotePrefix="0" xfId="0">
      <alignment horizontal="center"/>
    </xf>
    <xf numFmtId="169" fontId="7" fillId="0" borderId="1" applyAlignment="1" pivotButton="0" quotePrefix="0" xfId="0">
      <alignment horizontal="center"/>
    </xf>
    <xf numFmtId="0" fontId="7" fillId="6" borderId="1" applyAlignment="1" pivotButton="0" quotePrefix="0" xfId="0">
      <alignment horizontal="center"/>
    </xf>
    <xf numFmtId="168" fontId="7" fillId="6" borderId="1" applyAlignment="1" pivotButton="0" quotePrefix="0" xfId="0">
      <alignment horizontal="center"/>
    </xf>
    <xf numFmtId="1" fontId="7" fillId="6" borderId="1" applyAlignment="1" pivotButton="0" quotePrefix="0" xfId="0">
      <alignment horizontal="center"/>
    </xf>
    <xf numFmtId="165" fontId="7" fillId="6" borderId="1" applyAlignment="1" pivotButton="0" quotePrefix="0" xfId="0">
      <alignment horizontal="center"/>
    </xf>
    <xf numFmtId="9" fontId="7" fillId="6" borderId="1" applyAlignment="1" pivotButton="0" quotePrefix="0" xfId="0">
      <alignment horizontal="center"/>
    </xf>
    <xf numFmtId="0" fontId="8" fillId="6" borderId="1" applyAlignment="1" pivotButton="0" quotePrefix="0" xfId="0">
      <alignment horizontal="center"/>
    </xf>
    <xf numFmtId="169" fontId="7" fillId="6" borderId="1" applyAlignment="1" pivotButton="0" quotePrefix="0" xfId="0">
      <alignment horizontal="center"/>
    </xf>
    <xf numFmtId="0" fontId="6" fillId="0" borderId="0" pivotButton="0" quotePrefix="0" xfId="0"/>
    <xf numFmtId="171" fontId="8" fillId="0" borderId="0" applyAlignment="1" pivotButton="0" quotePrefix="0" xfId="0">
      <alignment horizontal="left" vertical="center" wrapText="1"/>
    </xf>
    <xf numFmtId="0" fontId="10" fillId="2" borderId="1" pivotButton="0" quotePrefix="0" xfId="0"/>
    <xf numFmtId="0" fontId="6" fillId="4" borderId="1" pivotButton="0" quotePrefix="0" xfId="0"/>
    <xf numFmtId="0" fontId="14" fillId="0" borderId="1" pivotButton="0" quotePrefix="0" xfId="0"/>
    <xf numFmtId="0" fontId="7" fillId="4" borderId="1" pivotButton="0" quotePrefix="0" xfId="0"/>
    <xf numFmtId="167" fontId="7" fillId="4" borderId="1" applyAlignment="1" pivotButton="0" quotePrefix="0" xfId="0">
      <alignment horizontal="center" vertical="center" wrapText="1"/>
    </xf>
    <xf numFmtId="1" fontId="7" fillId="0" borderId="1" applyAlignment="1" pivotButton="0" quotePrefix="0" xfId="0">
      <alignment horizontal="center" vertical="center" wrapText="1"/>
    </xf>
    <xf numFmtId="165" fontId="7" fillId="0" borderId="1" applyAlignment="1" pivotButton="0" quotePrefix="0" xfId="0">
      <alignment horizontal="center" vertical="center" wrapText="1"/>
    </xf>
    <xf numFmtId="0" fontId="6" fillId="5" borderId="1" pivotButton="0" quotePrefix="0" xfId="0"/>
    <xf numFmtId="0" fontId="7" fillId="5" borderId="1" pivotButton="0" quotePrefix="0" xfId="0"/>
    <xf numFmtId="1" fontId="6" fillId="5" borderId="1" applyAlignment="1" pivotButton="0" quotePrefix="0" xfId="0">
      <alignment horizontal="center" vertical="center" wrapText="1"/>
    </xf>
    <xf numFmtId="165" fontId="6" fillId="5" borderId="1" applyAlignment="1" pivotButton="0" quotePrefix="0" xfId="0">
      <alignment horizontal="center" vertical="center" wrapText="1"/>
    </xf>
    <xf numFmtId="0" fontId="8" fillId="5" borderId="1" applyAlignment="1" pivotButton="0" quotePrefix="0" xfId="0">
      <alignment horizontal="center" vertical="center" wrapText="1"/>
    </xf>
    <xf numFmtId="0" fontId="15" fillId="0" borderId="1" applyAlignment="1" pivotButton="0" quotePrefix="0" xfId="0">
      <alignment horizontal="center"/>
    </xf>
    <xf numFmtId="0" fontId="4" fillId="4" borderId="1" applyAlignment="1" pivotButton="0" quotePrefix="0" xfId="0">
      <alignment horizontal="left"/>
    </xf>
    <xf numFmtId="0" fontId="8" fillId="0" borderId="1" applyAlignment="1" pivotButton="0" quotePrefix="0" xfId="0">
      <alignment horizontal="center" vertical="center" wrapText="1"/>
    </xf>
    <xf numFmtId="0" fontId="15" fillId="6" borderId="1" applyAlignment="1" pivotButton="0" quotePrefix="0" xfId="0">
      <alignment horizontal="center"/>
    </xf>
    <xf numFmtId="0" fontId="4" fillId="0" borderId="1" applyAlignment="1" pivotButton="0" quotePrefix="0" xfId="0">
      <alignment horizontal="left"/>
    </xf>
    <xf numFmtId="167" fontId="4" fillId="0" borderId="1" applyAlignment="1" pivotButton="0" quotePrefix="0" xfId="0">
      <alignment horizontal="center"/>
    </xf>
    <xf numFmtId="0" fontId="4" fillId="0" borderId="1" pivotButton="0" quotePrefix="0" xfId="0"/>
    <xf numFmtId="0" fontId="4" fillId="6" borderId="1" pivotButton="0" quotePrefix="0" xfId="0"/>
    <xf numFmtId="1" fontId="4" fillId="4" borderId="1" applyAlignment="1" pivotButton="0" quotePrefix="0" xfId="0">
      <alignment horizontal="center"/>
    </xf>
    <xf numFmtId="165" fontId="4" fillId="4" borderId="1" applyAlignment="1" pivotButton="0" quotePrefix="0" xfId="0">
      <alignment horizontal="center"/>
    </xf>
    <xf numFmtId="164" fontId="4" fillId="4" borderId="1" applyAlignment="1" pivotButton="0" quotePrefix="0" xfId="0">
      <alignment horizontal="center"/>
    </xf>
    <xf numFmtId="0" fontId="4" fillId="4" borderId="1" applyAlignment="1" pivotButton="0" quotePrefix="0" xfId="0">
      <alignment horizontal="center"/>
    </xf>
    <xf numFmtId="170" fontId="4" fillId="0" borderId="1" applyAlignment="1" pivotButton="0" quotePrefix="0" xfId="0">
      <alignment horizontal="center"/>
    </xf>
  </cellXfs>
  <cellStyles count="1">
    <cellStyle name="Normal" xfId="0" builtinId="0" hidden="0"/>
  </cellStyles>
  <dxfs count="3">
    <dxf>
      <fill>
        <patternFill patternType="solid">
          <fgColor rgb="00DCE6DF"/>
          <bgColor rgb="00DCE6DF"/>
        </patternFill>
      </fill>
    </dxf>
    <dxf>
      <fill>
        <patternFill patternType="solid">
          <fgColor rgb="00F6E3B8"/>
          <bgColor rgb="00F6E3B8"/>
        </patternFill>
      </fill>
    </dxf>
    <dxf>
      <font>
        <name val="Arial"/>
        <b val="1"/>
        <color rgb="001B3B2F"/>
      </font>
      <fill>
        <patternFill patternType="solid">
          <fgColor rgb="00DCE6DF"/>
          <bgColor rgb="00DCE6D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Daily protein vs target (g)</a:t>
            </a:r>
          </a:p>
        </rich>
      </tx>
    </title>
    <plotArea>
      <lineChart>
        <grouping val="standard"/>
        <ser>
          <idx val="0"/>
          <order val="0"/>
          <tx>
            <strRef>
              <f>'Daily Totals'!E4</f>
            </strRef>
          </tx>
          <spPr>
            <a:ln xmlns:a="http://schemas.openxmlformats.org/drawingml/2006/main" w="25000">
              <a:solidFill>
                <a:srgbClr val="1B3B2F"/>
              </a:solidFill>
              <a:prstDash val="solid"/>
            </a:ln>
          </spPr>
          <marker>
            <symbol val="none"/>
            <spPr>
              <a:ln xmlns:a="http://schemas.openxmlformats.org/drawingml/2006/main">
                <a:prstDash val="solid"/>
              </a:ln>
            </spPr>
          </marker>
          <cat>
            <numRef>
              <f>'Daily Totals'!$A$5:$A$88</f>
            </numRef>
          </cat>
          <val>
            <numRef>
              <f>'Daily Totals'!$E$5:$E$88</f>
            </numRef>
          </val>
        </ser>
        <ser>
          <idx val="1"/>
          <order val="1"/>
          <tx>
            <strRef>
              <f>'Daily Totals'!I4</f>
            </strRef>
          </tx>
          <spPr>
            <a:ln xmlns:a="http://schemas.openxmlformats.org/drawingml/2006/main">
              <a:solidFill>
                <a:srgbClr val="D9A441"/>
              </a:solidFill>
              <a:prstDash val="dash"/>
            </a:ln>
          </spPr>
          <marker>
            <symbol val="none"/>
            <spPr>
              <a:ln xmlns:a="http://schemas.openxmlformats.org/drawingml/2006/main">
                <a:prstDash val="solid"/>
              </a:ln>
            </spPr>
          </marker>
          <cat>
            <numRef>
              <f>'Daily Totals'!$A$5:$A$88</f>
            </numRef>
          </cat>
          <val>
            <numRef>
              <f>'Daily Totals'!$I$5:$I$88</f>
            </numRef>
          </val>
        </ser>
        <axId val="10"/>
        <axId val="100"/>
      </lineChart>
      <catAx>
        <axId val="10"/>
        <scaling>
          <orientation val="minMax"/>
        </scaling>
        <axPos val="l"/>
        <title>
          <tx>
            <rich>
              <a:bodyPr xmlns:a="http://schemas.openxmlformats.org/drawingml/2006/main"/>
              <a:p xmlns:a="http://schemas.openxmlformats.org/drawingml/2006/main">
                <a:pPr>
                  <a:defRPr/>
                </a:pPr>
                <a:r>
                  <a:t>Day</a:t>
                </a:r>
              </a:p>
            </rich>
          </tx>
        </title>
        <majorTickMark val="none"/>
        <minorTickMark val="none"/>
        <crossAx val="100"/>
        <lblOffset val="100"/>
      </catAx>
      <valAx>
        <axId val="100"/>
        <scaling>
          <orientation val="minMax"/>
        </scaling>
        <axPos val="l"/>
        <majorGridlines/>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Average protein by week (g)</a:t>
            </a:r>
          </a:p>
        </rich>
      </tx>
    </title>
    <plotArea>
      <barChart>
        <barDir val="col"/>
        <grouping val="clustered"/>
        <ser>
          <idx val="0"/>
          <order val="0"/>
          <tx>
            <strRef>
              <f>'Dashboard'!E14</f>
            </strRef>
          </tx>
          <spPr>
            <a:solidFill xmlns:a="http://schemas.openxmlformats.org/drawingml/2006/main">
              <a:srgbClr val="1B3B2F"/>
            </a:solidFill>
            <a:ln xmlns:a="http://schemas.openxmlformats.org/drawingml/2006/main">
              <a:prstDash val="solid"/>
            </a:ln>
          </spPr>
          <cat>
            <numRef>
              <f>'Dashboard'!$A$15:$A$26</f>
            </numRef>
          </cat>
          <val>
            <numRef>
              <f>'Dashboard'!$E$15:$E$26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Week</a:t>
                </a:r>
              </a:p>
            </rich>
          </tx>
        </title>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Weight trend</a:t>
            </a:r>
          </a:p>
        </rich>
      </tx>
    </title>
    <plotArea>
      <lineChart>
        <grouping val="standard"/>
        <ser>
          <idx val="0"/>
          <order val="0"/>
          <tx>
            <strRef>
              <f>'Weigh-Ins'!C4</f>
            </strRef>
          </tx>
          <spPr>
            <a:ln xmlns:a="http://schemas.openxmlformats.org/drawingml/2006/main" w="28000">
              <a:solidFill>
                <a:srgbClr val="1B3B2F"/>
              </a:solidFill>
              <a:prstDash val="solid"/>
            </a:ln>
          </spPr>
          <marker>
            <symbol val="none"/>
            <spPr>
              <a:ln xmlns:a="http://schemas.openxmlformats.org/drawingml/2006/main">
                <a:prstDash val="solid"/>
              </a:ln>
            </spPr>
          </marker>
          <cat>
            <numRef>
              <f>'Weigh-Ins'!$A$5:$A$17</f>
            </numRef>
          </cat>
          <val>
            <numRef>
              <f>'Weigh-Ins'!$C$5:$C$17</f>
            </numRef>
          </val>
        </ser>
        <axId val="10"/>
        <axId val="100"/>
      </lineChart>
      <catAx>
        <axId val="10"/>
        <scaling>
          <orientation val="minMax"/>
        </scaling>
        <axPos val="l"/>
        <title>
          <tx>
            <rich>
              <a:bodyPr xmlns:a="http://schemas.openxmlformats.org/drawingml/2006/main"/>
              <a:p xmlns:a="http://schemas.openxmlformats.org/drawingml/2006/main">
                <a:pPr>
                  <a:defRPr/>
                </a:pPr>
                <a:r>
                  <a:t>Week</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lb</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0</col>
      <colOff>0</colOff>
      <row>28</row>
      <rowOff>0</rowOff>
    </from>
    <ext cx="93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45</row>
      <rowOff>0</rowOff>
    </from>
    <ext cx="93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1</col>
      <colOff>0</colOff>
      <row>19</row>
      <rowOff>0</rowOff>
    </from>
    <ext cx="648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10.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B3B2F"/>
    <outlinePr summaryBelow="1" summaryRight="1"/>
    <pageSetUpPr fitToPage="1"/>
  </sheetPr>
  <dimension ref="A1:C31"/>
  <sheetViews>
    <sheetView showGridLines="0" workbookViewId="0">
      <selection activeCell="A1" sqref="A1"/>
    </sheetView>
  </sheetViews>
  <sheetFormatPr baseColWidth="8" defaultRowHeight="15"/>
  <cols>
    <col width="4" customWidth="1" min="1" max="1"/>
    <col width="100" customWidth="1" min="2" max="2"/>
    <col width="4" customWidth="1" min="3" max="3"/>
  </cols>
  <sheetData>
    <row r="1" ht="34" customHeight="1">
      <c r="A1" s="1" t="inlineStr">
        <is>
          <t>Protein &amp; Macro Tracker</t>
        </is>
      </c>
      <c r="B1" s="2" t="n"/>
      <c r="C1" s="2" t="n"/>
    </row>
    <row r="2" ht="20" customHeight="1">
      <c r="A2" s="3" t="inlineStr">
        <is>
          <t>by Coach Luke  |  coachluke.com  |  pairs with the High-Protein Food Guide</t>
        </is>
      </c>
      <c r="B2" s="2" t="n"/>
      <c r="C2" s="2" t="n"/>
    </row>
    <row r="3" ht="4" customHeight="1">
      <c r="A3" s="4" t="n"/>
      <c r="B3" s="4" t="n"/>
      <c r="C3" s="4" t="n"/>
    </row>
    <row r="5" ht="22" customHeight="1">
      <c r="B5" s="5" t="inlineStr">
        <is>
          <t>HOW TO USE IT (about 5 minutes to set up)</t>
        </is>
      </c>
    </row>
    <row r="6" ht="30" customHeight="1">
      <c r="B6" s="6" t="inlineStr">
        <is>
          <t>1.  Go to the Targets tab. Fill in the amber cells: sex, age, height, weight, activity, goal, protein level and meals per day.</t>
        </is>
      </c>
    </row>
    <row r="7" ht="30" customHeight="1">
      <c r="B7" s="6" t="inlineStr">
        <is>
          <t>2.  Your daily calories, protein, carbs, fat and fiber appear in the green box. Your protein target is the number to win each day.</t>
        </is>
      </c>
    </row>
    <row r="8" ht="30" customHeight="1">
      <c r="B8" s="6" t="inlineStr">
        <is>
          <t>3.  Each time you eat, add a row in the Food Log: date, meal, pick the food from the dropdown, and the servings (blank = 1).</t>
        </is>
      </c>
    </row>
    <row r="9" ht="30" customHeight="1">
      <c r="B9" s="6" t="inlineStr">
        <is>
          <t>4.  Daily Totals and the Dashboard update on their own. A check mark means you hit your protein target that day.</t>
        </is>
      </c>
    </row>
    <row r="10" ht="18" customHeight="1">
      <c r="B10" s="6" t="inlineStr">
        <is>
          <t>5.  Use the Meal Builder to design 30-gram protein meals before you cook them.</t>
        </is>
      </c>
    </row>
    <row r="11" ht="18" customHeight="1">
      <c r="B11" s="6" t="inlineStr">
        <is>
          <t>6.  Plan your week in the Meal Planner. The Grocery List fills itself from your plan.</t>
        </is>
      </c>
    </row>
    <row r="12" ht="18" customHeight="1">
      <c r="B12" s="6" t="inlineStr">
        <is>
          <t>7.  Weigh in once a week on the same morning and log it in Weigh-Ins. Watch the trend, not the single number.</t>
        </is>
      </c>
    </row>
    <row r="13" ht="18" customHeight="1">
      <c r="B13" s="6" t="inlineStr"/>
    </row>
    <row r="14" ht="22" customHeight="1">
      <c r="B14" s="5" t="inlineStr">
        <is>
          <t>COLOR KEY</t>
        </is>
      </c>
    </row>
    <row r="15">
      <c r="B15" s="7" t="inlineStr">
        <is>
          <t>Amber cells = type here.   White and green cells = formulas, leave them alone.</t>
        </is>
      </c>
    </row>
    <row r="16" ht="18" customHeight="1">
      <c r="B16" s="6" t="inlineStr"/>
    </row>
    <row r="17" ht="22" customHeight="1">
      <c r="B17" s="5" t="inlineStr">
        <is>
          <t>THE 102-FOOD LIST</t>
        </is>
      </c>
    </row>
    <row r="18" ht="30" customHeight="1">
      <c r="B18" s="6" t="inlineStr">
        <is>
          <t>The Food List tab holds the same six groups as the High-Protein Food Guide: Meat &amp; Poultry, Seafood, Eggs &amp; Dairy, Beans, Lentils &amp; Soy, Nuts, Seeds &amp; Grains, and Grab-and-Go.</t>
        </is>
      </c>
    </row>
    <row r="19" ht="30" customHeight="1">
      <c r="B19" s="6" t="inlineStr">
        <is>
          <t>Each food is rated Lean (10+ g protein per 100 calories), Solid (5 to 9.9 g) or Booster (under 5 g). Add your own foods in the 40 My Foods rows at the bottom; they show up in every dropdown.</t>
        </is>
      </c>
    </row>
    <row r="20" ht="18" customHeight="1">
      <c r="B20" s="6" t="inlineStr"/>
    </row>
    <row r="21" ht="22" customHeight="1">
      <c r="B21" s="5" t="inlineStr">
        <is>
          <t>COACH LUKE'S TIPS</t>
        </is>
      </c>
    </row>
    <row r="22" ht="18" customHeight="1">
      <c r="B22" s="6" t="inlineStr">
        <is>
          <t>Hit protein first. Build each meal around one protein food, then add plants and carbs around it.</t>
        </is>
      </c>
    </row>
    <row r="23" ht="18" customHeight="1">
      <c r="B23" s="6" t="inlineStr">
        <is>
          <t>Aim for 25 to 35 grams of protein per meal. Your per-meal number is on the Targets tab.</t>
        </is>
      </c>
    </row>
    <row r="24" ht="18" customHeight="1">
      <c r="B24" s="6" t="inlineStr">
        <is>
          <t>Don't chase perfect. Five days out of seven on target is a great week.</t>
        </is>
      </c>
    </row>
    <row r="25" ht="18" customHeight="1">
      <c r="B25" s="6" t="inlineStr"/>
    </row>
    <row r="26" ht="22" customHeight="1">
      <c r="B26" s="5" t="inlineStr">
        <is>
          <t>FREE BONUS</t>
        </is>
      </c>
    </row>
    <row r="27" ht="30" customHeight="1">
      <c r="B27" s="6" t="inlineStr">
        <is>
          <t>Scan the QR code in your how-to PDF (or visit coachluke.com/macro-tracker-bonus) to get 28 days of short coaching emails that walk you through using this tracker.</t>
        </is>
      </c>
    </row>
    <row r="28" ht="18" customHeight="1">
      <c r="B28" s="6" t="inlineStr"/>
    </row>
    <row r="29" ht="42" customHeight="1">
      <c r="B29" s="8" t="inlineStr">
        <is>
          <t>Food values are averages from USDA FoodData Central and typical labels. Check your own labels when they differ. Calorie and protein targets are estimates for healthy adults and are not medical advice. If you have kidney disease, diabetes, are pregnant or take medication that affects appetite, check your targets with your doctor or a registered dietitian.</t>
        </is>
      </c>
    </row>
    <row r="30" ht="18" customHeight="1">
      <c r="B30" s="6" t="inlineStr"/>
    </row>
    <row r="31" ht="42" customHeight="1">
      <c r="B31" s="8" t="inlineStr">
        <is>
          <t>Personal use only. Please don't share or resell this file. Thank you for supporting a small business!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tabColor rgb="001B3B2F"/>
    <outlinePr summaryBelow="1" summaryRight="1"/>
    <pageSetUpPr fitToPage="1"/>
  </sheetPr>
  <dimension ref="A1:K26"/>
  <sheetViews>
    <sheetView showGridLines="0" workbookViewId="0">
      <selection activeCell="A1" sqref="A1"/>
    </sheetView>
  </sheetViews>
  <sheetFormatPr baseColWidth="8" defaultRowHeight="15"/>
  <cols>
    <col width="9" customWidth="1" min="1" max="1"/>
    <col width="16" customWidth="1" min="2" max="2"/>
    <col width="10" customWidth="1" min="3" max="3"/>
    <col width="11" customWidth="1" min="4" max="4"/>
    <col width="11" customWidth="1" min="5" max="5"/>
    <col width="11" customWidth="1" min="6" max="6"/>
    <col width="11" customWidth="1" min="7" max="7"/>
    <col width="11" customWidth="1" min="8" max="8"/>
    <col width="12" customWidth="1" min="9" max="9"/>
    <col width="12" customWidth="1" min="10" max="10"/>
    <col width="3" customWidth="1" min="11" max="11"/>
  </cols>
  <sheetData>
    <row r="1" ht="34" customHeight="1">
      <c r="A1" s="1" t="inlineStr">
        <is>
          <t>Dashboard</t>
        </is>
      </c>
      <c r="B1" s="2" t="n"/>
      <c r="C1" s="2" t="n"/>
      <c r="D1" s="2" t="n"/>
      <c r="E1" s="2" t="n"/>
      <c r="F1" s="2" t="n"/>
      <c r="G1" s="2" t="n"/>
      <c r="H1" s="2" t="n"/>
      <c r="I1" s="2" t="n"/>
      <c r="J1" s="2" t="n"/>
      <c r="K1" s="2" t="n"/>
    </row>
    <row r="2" ht="20" customHeight="1">
      <c r="A2" s="3" t="inlineStr">
        <is>
          <t>Your progress at a glance. Nothing to type here.</t>
        </is>
      </c>
      <c r="B2" s="2" t="n"/>
      <c r="C2" s="2" t="n"/>
      <c r="D2" s="2" t="n"/>
      <c r="E2" s="2" t="n"/>
      <c r="F2" s="2" t="n"/>
      <c r="G2" s="2" t="n"/>
      <c r="H2" s="2" t="n"/>
      <c r="I2" s="2" t="n"/>
      <c r="J2" s="2" t="n"/>
      <c r="K2" s="2" t="n"/>
    </row>
    <row r="3" ht="4" customHeight="1">
      <c r="A3" s="4" t="n"/>
      <c r="B3" s="4" t="n"/>
      <c r="C3" s="4" t="n"/>
      <c r="D3" s="4" t="n"/>
      <c r="E3" s="4" t="n"/>
      <c r="F3" s="4" t="n"/>
      <c r="G3" s="4" t="n"/>
      <c r="H3" s="4" t="n"/>
      <c r="I3" s="4" t="n"/>
      <c r="J3" s="4" t="n"/>
      <c r="K3" s="4" t="n"/>
    </row>
    <row r="5">
      <c r="B5" s="9" t="inlineStr">
        <is>
          <t>Protein target</t>
        </is>
      </c>
      <c r="C5" s="10" t="n"/>
      <c r="D5" s="9" t="inlineStr">
        <is>
          <t>Calorie target</t>
        </is>
      </c>
      <c r="E5" s="10" t="n"/>
      <c r="F5" s="9" t="inlineStr">
        <is>
          <t>Today's protein</t>
        </is>
      </c>
      <c r="G5" s="10" t="n"/>
      <c r="H5" s="9" t="inlineStr">
        <is>
          <t>Protein to go today</t>
        </is>
      </c>
      <c r="I5" s="10" t="n"/>
    </row>
    <row r="6" ht="18" customHeight="1">
      <c r="B6" s="11">
        <f>Targets!C28</f>
        <v/>
      </c>
      <c r="C6" s="10" t="n"/>
      <c r="D6" s="12">
        <f>Targets!C27</f>
        <v/>
      </c>
      <c r="E6" s="10" t="n"/>
      <c r="F6" s="11">
        <f>IFERROR(VLOOKUP(TODAY(),'Daily Totals'!$B$5:$E$88,4,FALSE),0)</f>
        <v/>
      </c>
      <c r="G6" s="10" t="n"/>
      <c r="H6" s="11">
        <f>MAX(0,Targets!C28-F6)</f>
        <v/>
      </c>
      <c r="I6" s="10" t="n"/>
    </row>
    <row r="7" ht="18" customHeight="1">
      <c r="B7" s="10" t="n"/>
      <c r="C7" s="10" t="n"/>
      <c r="D7" s="10" t="n"/>
      <c r="E7" s="10" t="n"/>
      <c r="F7" s="10" t="n"/>
      <c r="G7" s="10" t="n"/>
      <c r="H7" s="10" t="n"/>
      <c r="I7" s="10" t="n"/>
    </row>
    <row r="9">
      <c r="B9" s="13" t="inlineStr">
        <is>
          <t>Days logged</t>
        </is>
      </c>
      <c r="C9" s="10" t="n"/>
      <c r="D9" s="13" t="inlineStr">
        <is>
          <t>Protein days hit</t>
        </is>
      </c>
      <c r="E9" s="10" t="n"/>
      <c r="F9" s="13" t="inlineStr">
        <is>
          <t>Hit rate</t>
        </is>
      </c>
      <c r="G9" s="10" t="n"/>
      <c r="H9" s="13" t="inlineStr">
        <is>
          <t>Avg protein / day</t>
        </is>
      </c>
      <c r="I9" s="10" t="n"/>
    </row>
    <row r="10" ht="18" customHeight="1">
      <c r="B10" s="14">
        <f>COUNTIF('Daily Totals'!$D$5:$D$88,"&gt;0")</f>
        <v/>
      </c>
      <c r="C10" s="10" t="n"/>
      <c r="D10" s="14">
        <f>COUNTIF('Daily Totals'!$K$5:$K$88,"✓")</f>
        <v/>
      </c>
      <c r="E10" s="10" t="n"/>
      <c r="F10" s="15">
        <f>IFERROR(D10/B10,0)</f>
        <v/>
      </c>
      <c r="G10" s="10" t="n"/>
      <c r="H10" s="11">
        <f>IFERROR(AVERAGEIFS('Daily Totals'!$E$5:$E$88,'Daily Totals'!$D$5:$D$88,"&gt;0"),0)</f>
        <v/>
      </c>
      <c r="I10" s="10" t="n"/>
    </row>
    <row r="11" ht="18" customHeight="1">
      <c r="B11" s="10" t="n"/>
      <c r="C11" s="10" t="n"/>
      <c r="D11" s="10" t="n"/>
      <c r="E11" s="10" t="n"/>
      <c r="F11" s="10" t="n"/>
      <c r="G11" s="10" t="n"/>
      <c r="H11" s="10" t="n"/>
      <c r="I11" s="10" t="n"/>
    </row>
    <row r="13">
      <c r="B13" s="16" t="inlineStr">
        <is>
          <t>WEEK BY WEEK</t>
        </is>
      </c>
    </row>
    <row r="14" ht="30" customHeight="1">
      <c r="A14" s="17" t="inlineStr">
        <is>
          <t>Week</t>
        </is>
      </c>
      <c r="B14" s="17" t="inlineStr">
        <is>
          <t>Dates</t>
        </is>
      </c>
      <c r="C14" s="17" t="inlineStr">
        <is>
          <t>Days logged</t>
        </is>
      </c>
      <c r="D14" s="17" t="inlineStr">
        <is>
          <t>Avg calories</t>
        </is>
      </c>
      <c r="E14" s="17" t="inlineStr">
        <is>
          <t>Avg protein</t>
        </is>
      </c>
      <c r="F14" s="17" t="inlineStr">
        <is>
          <t>Avg carbs</t>
        </is>
      </c>
      <c r="G14" s="17" t="inlineStr">
        <is>
          <t>Avg fat</t>
        </is>
      </c>
      <c r="H14" s="17" t="inlineStr">
        <is>
          <t>Avg fiber</t>
        </is>
      </c>
      <c r="I14" s="17" t="inlineStr">
        <is>
          <t>Protein days hit</t>
        </is>
      </c>
      <c r="J14" s="17" t="inlineStr">
        <is>
          <t>Weigh-in (lb)</t>
        </is>
      </c>
    </row>
    <row r="15">
      <c r="A15" s="18" t="n">
        <v>1</v>
      </c>
      <c r="B15" s="18">
        <f>TEXT(Targets!$C$35+0,"mmm d")&amp;" - "&amp;TEXT(Targets!$C$35+6,"mmm d")</f>
        <v/>
      </c>
      <c r="C15" s="18">
        <f>COUNTIFS('Daily Totals'!$C$5:$C$88,A15,'Daily Totals'!$D$5:$D$88,"&gt;0")</f>
        <v/>
      </c>
      <c r="D15" s="19">
        <f>IF(C15=0,"",AVERAGEIFS('Daily Totals'!$D$5:$D$88,'Daily Totals'!$C$5:$C$88,A15,'Daily Totals'!$D$5:$D$88,"&gt;0"))</f>
        <v/>
      </c>
      <c r="E15" s="19">
        <f>IF(C15=0,"",AVERAGEIFS('Daily Totals'!$E$5:$E$88,'Daily Totals'!$C$5:$C$88,A15,'Daily Totals'!$D$5:$D$88,"&gt;0"))</f>
        <v/>
      </c>
      <c r="F15" s="19">
        <f>IF(C15=0,"",AVERAGEIFS('Daily Totals'!$F$5:$F$88,'Daily Totals'!$C$5:$C$88,A15,'Daily Totals'!$D$5:$D$88,"&gt;0"))</f>
        <v/>
      </c>
      <c r="G15" s="19">
        <f>IF(C15=0,"",AVERAGEIFS('Daily Totals'!$G$5:$G$88,'Daily Totals'!$C$5:$C$88,A15,'Daily Totals'!$D$5:$D$88,"&gt;0"))</f>
        <v/>
      </c>
      <c r="H15" s="19">
        <f>IF(C15=0,"",AVERAGEIFS('Daily Totals'!$H$5:$H$88,'Daily Totals'!$C$5:$C$88,A15,'Daily Totals'!$D$5:$D$88,"&gt;0"))</f>
        <v/>
      </c>
      <c r="I15" s="18">
        <f>COUNTIFS('Daily Totals'!$C$5:$C$88,A15,'Daily Totals'!$K$5:$K$88,"✓")</f>
        <v/>
      </c>
      <c r="J15" s="20">
        <f>IF('Weigh-Ins'!C6="","",'Weigh-Ins'!C6)</f>
        <v/>
      </c>
    </row>
    <row r="16">
      <c r="A16" s="21" t="n">
        <v>2</v>
      </c>
      <c r="B16" s="21">
        <f>TEXT(Targets!$C$35+7,"mmm d")&amp;" - "&amp;TEXT(Targets!$C$35+13,"mmm d")</f>
        <v/>
      </c>
      <c r="C16" s="21">
        <f>COUNTIFS('Daily Totals'!$C$5:$C$88,A16,'Daily Totals'!$D$5:$D$88,"&gt;0")</f>
        <v/>
      </c>
      <c r="D16" s="22">
        <f>IF(C16=0,"",AVERAGEIFS('Daily Totals'!$D$5:$D$88,'Daily Totals'!$C$5:$C$88,A16,'Daily Totals'!$D$5:$D$88,"&gt;0"))</f>
        <v/>
      </c>
      <c r="E16" s="22">
        <f>IF(C16=0,"",AVERAGEIFS('Daily Totals'!$E$5:$E$88,'Daily Totals'!$C$5:$C$88,A16,'Daily Totals'!$D$5:$D$88,"&gt;0"))</f>
        <v/>
      </c>
      <c r="F16" s="22">
        <f>IF(C16=0,"",AVERAGEIFS('Daily Totals'!$F$5:$F$88,'Daily Totals'!$C$5:$C$88,A16,'Daily Totals'!$D$5:$D$88,"&gt;0"))</f>
        <v/>
      </c>
      <c r="G16" s="22">
        <f>IF(C16=0,"",AVERAGEIFS('Daily Totals'!$G$5:$G$88,'Daily Totals'!$C$5:$C$88,A16,'Daily Totals'!$D$5:$D$88,"&gt;0"))</f>
        <v/>
      </c>
      <c r="H16" s="22">
        <f>IF(C16=0,"",AVERAGEIFS('Daily Totals'!$H$5:$H$88,'Daily Totals'!$C$5:$C$88,A16,'Daily Totals'!$D$5:$D$88,"&gt;0"))</f>
        <v/>
      </c>
      <c r="I16" s="21">
        <f>COUNTIFS('Daily Totals'!$C$5:$C$88,A16,'Daily Totals'!$K$5:$K$88,"✓")</f>
        <v/>
      </c>
      <c r="J16" s="23">
        <f>IF('Weigh-Ins'!C7="","",'Weigh-Ins'!C7)</f>
        <v/>
      </c>
    </row>
    <row r="17">
      <c r="A17" s="18" t="n">
        <v>3</v>
      </c>
      <c r="B17" s="18">
        <f>TEXT(Targets!$C$35+14,"mmm d")&amp;" - "&amp;TEXT(Targets!$C$35+20,"mmm d")</f>
        <v/>
      </c>
      <c r="C17" s="18">
        <f>COUNTIFS('Daily Totals'!$C$5:$C$88,A17,'Daily Totals'!$D$5:$D$88,"&gt;0")</f>
        <v/>
      </c>
      <c r="D17" s="19">
        <f>IF(C17=0,"",AVERAGEIFS('Daily Totals'!$D$5:$D$88,'Daily Totals'!$C$5:$C$88,A17,'Daily Totals'!$D$5:$D$88,"&gt;0"))</f>
        <v/>
      </c>
      <c r="E17" s="19">
        <f>IF(C17=0,"",AVERAGEIFS('Daily Totals'!$E$5:$E$88,'Daily Totals'!$C$5:$C$88,A17,'Daily Totals'!$D$5:$D$88,"&gt;0"))</f>
        <v/>
      </c>
      <c r="F17" s="19">
        <f>IF(C17=0,"",AVERAGEIFS('Daily Totals'!$F$5:$F$88,'Daily Totals'!$C$5:$C$88,A17,'Daily Totals'!$D$5:$D$88,"&gt;0"))</f>
        <v/>
      </c>
      <c r="G17" s="19">
        <f>IF(C17=0,"",AVERAGEIFS('Daily Totals'!$G$5:$G$88,'Daily Totals'!$C$5:$C$88,A17,'Daily Totals'!$D$5:$D$88,"&gt;0"))</f>
        <v/>
      </c>
      <c r="H17" s="19">
        <f>IF(C17=0,"",AVERAGEIFS('Daily Totals'!$H$5:$H$88,'Daily Totals'!$C$5:$C$88,A17,'Daily Totals'!$D$5:$D$88,"&gt;0"))</f>
        <v/>
      </c>
      <c r="I17" s="18">
        <f>COUNTIFS('Daily Totals'!$C$5:$C$88,A17,'Daily Totals'!$K$5:$K$88,"✓")</f>
        <v/>
      </c>
      <c r="J17" s="20">
        <f>IF('Weigh-Ins'!C8="","",'Weigh-Ins'!C8)</f>
        <v/>
      </c>
    </row>
    <row r="18">
      <c r="A18" s="21" t="n">
        <v>4</v>
      </c>
      <c r="B18" s="21">
        <f>TEXT(Targets!$C$35+21,"mmm d")&amp;" - "&amp;TEXT(Targets!$C$35+27,"mmm d")</f>
        <v/>
      </c>
      <c r="C18" s="21">
        <f>COUNTIFS('Daily Totals'!$C$5:$C$88,A18,'Daily Totals'!$D$5:$D$88,"&gt;0")</f>
        <v/>
      </c>
      <c r="D18" s="22">
        <f>IF(C18=0,"",AVERAGEIFS('Daily Totals'!$D$5:$D$88,'Daily Totals'!$C$5:$C$88,A18,'Daily Totals'!$D$5:$D$88,"&gt;0"))</f>
        <v/>
      </c>
      <c r="E18" s="22">
        <f>IF(C18=0,"",AVERAGEIFS('Daily Totals'!$E$5:$E$88,'Daily Totals'!$C$5:$C$88,A18,'Daily Totals'!$D$5:$D$88,"&gt;0"))</f>
        <v/>
      </c>
      <c r="F18" s="22">
        <f>IF(C18=0,"",AVERAGEIFS('Daily Totals'!$F$5:$F$88,'Daily Totals'!$C$5:$C$88,A18,'Daily Totals'!$D$5:$D$88,"&gt;0"))</f>
        <v/>
      </c>
      <c r="G18" s="22">
        <f>IF(C18=0,"",AVERAGEIFS('Daily Totals'!$G$5:$G$88,'Daily Totals'!$C$5:$C$88,A18,'Daily Totals'!$D$5:$D$88,"&gt;0"))</f>
        <v/>
      </c>
      <c r="H18" s="22">
        <f>IF(C18=0,"",AVERAGEIFS('Daily Totals'!$H$5:$H$88,'Daily Totals'!$C$5:$C$88,A18,'Daily Totals'!$D$5:$D$88,"&gt;0"))</f>
        <v/>
      </c>
      <c r="I18" s="21">
        <f>COUNTIFS('Daily Totals'!$C$5:$C$88,A18,'Daily Totals'!$K$5:$K$88,"✓")</f>
        <v/>
      </c>
      <c r="J18" s="23">
        <f>IF('Weigh-Ins'!C9="","",'Weigh-Ins'!C9)</f>
        <v/>
      </c>
    </row>
    <row r="19">
      <c r="A19" s="18" t="n">
        <v>5</v>
      </c>
      <c r="B19" s="18">
        <f>TEXT(Targets!$C$35+28,"mmm d")&amp;" - "&amp;TEXT(Targets!$C$35+34,"mmm d")</f>
        <v/>
      </c>
      <c r="C19" s="18">
        <f>COUNTIFS('Daily Totals'!$C$5:$C$88,A19,'Daily Totals'!$D$5:$D$88,"&gt;0")</f>
        <v/>
      </c>
      <c r="D19" s="19">
        <f>IF(C19=0,"",AVERAGEIFS('Daily Totals'!$D$5:$D$88,'Daily Totals'!$C$5:$C$88,A19,'Daily Totals'!$D$5:$D$88,"&gt;0"))</f>
        <v/>
      </c>
      <c r="E19" s="19">
        <f>IF(C19=0,"",AVERAGEIFS('Daily Totals'!$E$5:$E$88,'Daily Totals'!$C$5:$C$88,A19,'Daily Totals'!$D$5:$D$88,"&gt;0"))</f>
        <v/>
      </c>
      <c r="F19" s="19">
        <f>IF(C19=0,"",AVERAGEIFS('Daily Totals'!$F$5:$F$88,'Daily Totals'!$C$5:$C$88,A19,'Daily Totals'!$D$5:$D$88,"&gt;0"))</f>
        <v/>
      </c>
      <c r="G19" s="19">
        <f>IF(C19=0,"",AVERAGEIFS('Daily Totals'!$G$5:$G$88,'Daily Totals'!$C$5:$C$88,A19,'Daily Totals'!$D$5:$D$88,"&gt;0"))</f>
        <v/>
      </c>
      <c r="H19" s="19">
        <f>IF(C19=0,"",AVERAGEIFS('Daily Totals'!$H$5:$H$88,'Daily Totals'!$C$5:$C$88,A19,'Daily Totals'!$D$5:$D$88,"&gt;0"))</f>
        <v/>
      </c>
      <c r="I19" s="18">
        <f>COUNTIFS('Daily Totals'!$C$5:$C$88,A19,'Daily Totals'!$K$5:$K$88,"✓")</f>
        <v/>
      </c>
      <c r="J19" s="20">
        <f>IF('Weigh-Ins'!C10="","",'Weigh-Ins'!C10)</f>
        <v/>
      </c>
    </row>
    <row r="20">
      <c r="A20" s="21" t="n">
        <v>6</v>
      </c>
      <c r="B20" s="21">
        <f>TEXT(Targets!$C$35+35,"mmm d")&amp;" - "&amp;TEXT(Targets!$C$35+41,"mmm d")</f>
        <v/>
      </c>
      <c r="C20" s="21">
        <f>COUNTIFS('Daily Totals'!$C$5:$C$88,A20,'Daily Totals'!$D$5:$D$88,"&gt;0")</f>
        <v/>
      </c>
      <c r="D20" s="22">
        <f>IF(C20=0,"",AVERAGEIFS('Daily Totals'!$D$5:$D$88,'Daily Totals'!$C$5:$C$88,A20,'Daily Totals'!$D$5:$D$88,"&gt;0"))</f>
        <v/>
      </c>
      <c r="E20" s="22">
        <f>IF(C20=0,"",AVERAGEIFS('Daily Totals'!$E$5:$E$88,'Daily Totals'!$C$5:$C$88,A20,'Daily Totals'!$D$5:$D$88,"&gt;0"))</f>
        <v/>
      </c>
      <c r="F20" s="22">
        <f>IF(C20=0,"",AVERAGEIFS('Daily Totals'!$F$5:$F$88,'Daily Totals'!$C$5:$C$88,A20,'Daily Totals'!$D$5:$D$88,"&gt;0"))</f>
        <v/>
      </c>
      <c r="G20" s="22">
        <f>IF(C20=0,"",AVERAGEIFS('Daily Totals'!$G$5:$G$88,'Daily Totals'!$C$5:$C$88,A20,'Daily Totals'!$D$5:$D$88,"&gt;0"))</f>
        <v/>
      </c>
      <c r="H20" s="22">
        <f>IF(C20=0,"",AVERAGEIFS('Daily Totals'!$H$5:$H$88,'Daily Totals'!$C$5:$C$88,A20,'Daily Totals'!$D$5:$D$88,"&gt;0"))</f>
        <v/>
      </c>
      <c r="I20" s="21">
        <f>COUNTIFS('Daily Totals'!$C$5:$C$88,A20,'Daily Totals'!$K$5:$K$88,"✓")</f>
        <v/>
      </c>
      <c r="J20" s="23">
        <f>IF('Weigh-Ins'!C11="","",'Weigh-Ins'!C11)</f>
        <v/>
      </c>
    </row>
    <row r="21">
      <c r="A21" s="18" t="n">
        <v>7</v>
      </c>
      <c r="B21" s="18">
        <f>TEXT(Targets!$C$35+42,"mmm d")&amp;" - "&amp;TEXT(Targets!$C$35+48,"mmm d")</f>
        <v/>
      </c>
      <c r="C21" s="18">
        <f>COUNTIFS('Daily Totals'!$C$5:$C$88,A21,'Daily Totals'!$D$5:$D$88,"&gt;0")</f>
        <v/>
      </c>
      <c r="D21" s="19">
        <f>IF(C21=0,"",AVERAGEIFS('Daily Totals'!$D$5:$D$88,'Daily Totals'!$C$5:$C$88,A21,'Daily Totals'!$D$5:$D$88,"&gt;0"))</f>
        <v/>
      </c>
      <c r="E21" s="19">
        <f>IF(C21=0,"",AVERAGEIFS('Daily Totals'!$E$5:$E$88,'Daily Totals'!$C$5:$C$88,A21,'Daily Totals'!$D$5:$D$88,"&gt;0"))</f>
        <v/>
      </c>
      <c r="F21" s="19">
        <f>IF(C21=0,"",AVERAGEIFS('Daily Totals'!$F$5:$F$88,'Daily Totals'!$C$5:$C$88,A21,'Daily Totals'!$D$5:$D$88,"&gt;0"))</f>
        <v/>
      </c>
      <c r="G21" s="19">
        <f>IF(C21=0,"",AVERAGEIFS('Daily Totals'!$G$5:$G$88,'Daily Totals'!$C$5:$C$88,A21,'Daily Totals'!$D$5:$D$88,"&gt;0"))</f>
        <v/>
      </c>
      <c r="H21" s="19">
        <f>IF(C21=0,"",AVERAGEIFS('Daily Totals'!$H$5:$H$88,'Daily Totals'!$C$5:$C$88,A21,'Daily Totals'!$D$5:$D$88,"&gt;0"))</f>
        <v/>
      </c>
      <c r="I21" s="18">
        <f>COUNTIFS('Daily Totals'!$C$5:$C$88,A21,'Daily Totals'!$K$5:$K$88,"✓")</f>
        <v/>
      </c>
      <c r="J21" s="20">
        <f>IF('Weigh-Ins'!C12="","",'Weigh-Ins'!C12)</f>
        <v/>
      </c>
    </row>
    <row r="22">
      <c r="A22" s="21" t="n">
        <v>8</v>
      </c>
      <c r="B22" s="21">
        <f>TEXT(Targets!$C$35+49,"mmm d")&amp;" - "&amp;TEXT(Targets!$C$35+55,"mmm d")</f>
        <v/>
      </c>
      <c r="C22" s="21">
        <f>COUNTIFS('Daily Totals'!$C$5:$C$88,A22,'Daily Totals'!$D$5:$D$88,"&gt;0")</f>
        <v/>
      </c>
      <c r="D22" s="22">
        <f>IF(C22=0,"",AVERAGEIFS('Daily Totals'!$D$5:$D$88,'Daily Totals'!$C$5:$C$88,A22,'Daily Totals'!$D$5:$D$88,"&gt;0"))</f>
        <v/>
      </c>
      <c r="E22" s="22">
        <f>IF(C22=0,"",AVERAGEIFS('Daily Totals'!$E$5:$E$88,'Daily Totals'!$C$5:$C$88,A22,'Daily Totals'!$D$5:$D$88,"&gt;0"))</f>
        <v/>
      </c>
      <c r="F22" s="22">
        <f>IF(C22=0,"",AVERAGEIFS('Daily Totals'!$F$5:$F$88,'Daily Totals'!$C$5:$C$88,A22,'Daily Totals'!$D$5:$D$88,"&gt;0"))</f>
        <v/>
      </c>
      <c r="G22" s="22">
        <f>IF(C22=0,"",AVERAGEIFS('Daily Totals'!$G$5:$G$88,'Daily Totals'!$C$5:$C$88,A22,'Daily Totals'!$D$5:$D$88,"&gt;0"))</f>
        <v/>
      </c>
      <c r="H22" s="22">
        <f>IF(C22=0,"",AVERAGEIFS('Daily Totals'!$H$5:$H$88,'Daily Totals'!$C$5:$C$88,A22,'Daily Totals'!$D$5:$D$88,"&gt;0"))</f>
        <v/>
      </c>
      <c r="I22" s="21">
        <f>COUNTIFS('Daily Totals'!$C$5:$C$88,A22,'Daily Totals'!$K$5:$K$88,"✓")</f>
        <v/>
      </c>
      <c r="J22" s="23">
        <f>IF('Weigh-Ins'!C13="","",'Weigh-Ins'!C13)</f>
        <v/>
      </c>
    </row>
    <row r="23">
      <c r="A23" s="18" t="n">
        <v>9</v>
      </c>
      <c r="B23" s="18">
        <f>TEXT(Targets!$C$35+56,"mmm d")&amp;" - "&amp;TEXT(Targets!$C$35+62,"mmm d")</f>
        <v/>
      </c>
      <c r="C23" s="18">
        <f>COUNTIFS('Daily Totals'!$C$5:$C$88,A23,'Daily Totals'!$D$5:$D$88,"&gt;0")</f>
        <v/>
      </c>
      <c r="D23" s="19">
        <f>IF(C23=0,"",AVERAGEIFS('Daily Totals'!$D$5:$D$88,'Daily Totals'!$C$5:$C$88,A23,'Daily Totals'!$D$5:$D$88,"&gt;0"))</f>
        <v/>
      </c>
      <c r="E23" s="19">
        <f>IF(C23=0,"",AVERAGEIFS('Daily Totals'!$E$5:$E$88,'Daily Totals'!$C$5:$C$88,A23,'Daily Totals'!$D$5:$D$88,"&gt;0"))</f>
        <v/>
      </c>
      <c r="F23" s="19">
        <f>IF(C23=0,"",AVERAGEIFS('Daily Totals'!$F$5:$F$88,'Daily Totals'!$C$5:$C$88,A23,'Daily Totals'!$D$5:$D$88,"&gt;0"))</f>
        <v/>
      </c>
      <c r="G23" s="19">
        <f>IF(C23=0,"",AVERAGEIFS('Daily Totals'!$G$5:$G$88,'Daily Totals'!$C$5:$C$88,A23,'Daily Totals'!$D$5:$D$88,"&gt;0"))</f>
        <v/>
      </c>
      <c r="H23" s="19">
        <f>IF(C23=0,"",AVERAGEIFS('Daily Totals'!$H$5:$H$88,'Daily Totals'!$C$5:$C$88,A23,'Daily Totals'!$D$5:$D$88,"&gt;0"))</f>
        <v/>
      </c>
      <c r="I23" s="18">
        <f>COUNTIFS('Daily Totals'!$C$5:$C$88,A23,'Daily Totals'!$K$5:$K$88,"✓")</f>
        <v/>
      </c>
      <c r="J23" s="20">
        <f>IF('Weigh-Ins'!C14="","",'Weigh-Ins'!C14)</f>
        <v/>
      </c>
    </row>
    <row r="24">
      <c r="A24" s="21" t="n">
        <v>10</v>
      </c>
      <c r="B24" s="21">
        <f>TEXT(Targets!$C$35+63,"mmm d")&amp;" - "&amp;TEXT(Targets!$C$35+69,"mmm d")</f>
        <v/>
      </c>
      <c r="C24" s="21">
        <f>COUNTIFS('Daily Totals'!$C$5:$C$88,A24,'Daily Totals'!$D$5:$D$88,"&gt;0")</f>
        <v/>
      </c>
      <c r="D24" s="22">
        <f>IF(C24=0,"",AVERAGEIFS('Daily Totals'!$D$5:$D$88,'Daily Totals'!$C$5:$C$88,A24,'Daily Totals'!$D$5:$D$88,"&gt;0"))</f>
        <v/>
      </c>
      <c r="E24" s="22">
        <f>IF(C24=0,"",AVERAGEIFS('Daily Totals'!$E$5:$E$88,'Daily Totals'!$C$5:$C$88,A24,'Daily Totals'!$D$5:$D$88,"&gt;0"))</f>
        <v/>
      </c>
      <c r="F24" s="22">
        <f>IF(C24=0,"",AVERAGEIFS('Daily Totals'!$F$5:$F$88,'Daily Totals'!$C$5:$C$88,A24,'Daily Totals'!$D$5:$D$88,"&gt;0"))</f>
        <v/>
      </c>
      <c r="G24" s="22">
        <f>IF(C24=0,"",AVERAGEIFS('Daily Totals'!$G$5:$G$88,'Daily Totals'!$C$5:$C$88,A24,'Daily Totals'!$D$5:$D$88,"&gt;0"))</f>
        <v/>
      </c>
      <c r="H24" s="22">
        <f>IF(C24=0,"",AVERAGEIFS('Daily Totals'!$H$5:$H$88,'Daily Totals'!$C$5:$C$88,A24,'Daily Totals'!$D$5:$D$88,"&gt;0"))</f>
        <v/>
      </c>
      <c r="I24" s="21">
        <f>COUNTIFS('Daily Totals'!$C$5:$C$88,A24,'Daily Totals'!$K$5:$K$88,"✓")</f>
        <v/>
      </c>
      <c r="J24" s="23">
        <f>IF('Weigh-Ins'!C15="","",'Weigh-Ins'!C15)</f>
        <v/>
      </c>
    </row>
    <row r="25">
      <c r="A25" s="18" t="n">
        <v>11</v>
      </c>
      <c r="B25" s="18">
        <f>TEXT(Targets!$C$35+70,"mmm d")&amp;" - "&amp;TEXT(Targets!$C$35+76,"mmm d")</f>
        <v/>
      </c>
      <c r="C25" s="18">
        <f>COUNTIFS('Daily Totals'!$C$5:$C$88,A25,'Daily Totals'!$D$5:$D$88,"&gt;0")</f>
        <v/>
      </c>
      <c r="D25" s="19">
        <f>IF(C25=0,"",AVERAGEIFS('Daily Totals'!$D$5:$D$88,'Daily Totals'!$C$5:$C$88,A25,'Daily Totals'!$D$5:$D$88,"&gt;0"))</f>
        <v/>
      </c>
      <c r="E25" s="19">
        <f>IF(C25=0,"",AVERAGEIFS('Daily Totals'!$E$5:$E$88,'Daily Totals'!$C$5:$C$88,A25,'Daily Totals'!$D$5:$D$88,"&gt;0"))</f>
        <v/>
      </c>
      <c r="F25" s="19">
        <f>IF(C25=0,"",AVERAGEIFS('Daily Totals'!$F$5:$F$88,'Daily Totals'!$C$5:$C$88,A25,'Daily Totals'!$D$5:$D$88,"&gt;0"))</f>
        <v/>
      </c>
      <c r="G25" s="19">
        <f>IF(C25=0,"",AVERAGEIFS('Daily Totals'!$G$5:$G$88,'Daily Totals'!$C$5:$C$88,A25,'Daily Totals'!$D$5:$D$88,"&gt;0"))</f>
        <v/>
      </c>
      <c r="H25" s="19">
        <f>IF(C25=0,"",AVERAGEIFS('Daily Totals'!$H$5:$H$88,'Daily Totals'!$C$5:$C$88,A25,'Daily Totals'!$D$5:$D$88,"&gt;0"))</f>
        <v/>
      </c>
      <c r="I25" s="18">
        <f>COUNTIFS('Daily Totals'!$C$5:$C$88,A25,'Daily Totals'!$K$5:$K$88,"✓")</f>
        <v/>
      </c>
      <c r="J25" s="20">
        <f>IF('Weigh-Ins'!C16="","",'Weigh-Ins'!C16)</f>
        <v/>
      </c>
    </row>
    <row r="26">
      <c r="A26" s="21" t="n">
        <v>12</v>
      </c>
      <c r="B26" s="21">
        <f>TEXT(Targets!$C$35+77,"mmm d")&amp;" - "&amp;TEXT(Targets!$C$35+83,"mmm d")</f>
        <v/>
      </c>
      <c r="C26" s="21">
        <f>COUNTIFS('Daily Totals'!$C$5:$C$88,A26,'Daily Totals'!$D$5:$D$88,"&gt;0")</f>
        <v/>
      </c>
      <c r="D26" s="22">
        <f>IF(C26=0,"",AVERAGEIFS('Daily Totals'!$D$5:$D$88,'Daily Totals'!$C$5:$C$88,A26,'Daily Totals'!$D$5:$D$88,"&gt;0"))</f>
        <v/>
      </c>
      <c r="E26" s="22">
        <f>IF(C26=0,"",AVERAGEIFS('Daily Totals'!$E$5:$E$88,'Daily Totals'!$C$5:$C$88,A26,'Daily Totals'!$D$5:$D$88,"&gt;0"))</f>
        <v/>
      </c>
      <c r="F26" s="22">
        <f>IF(C26=0,"",AVERAGEIFS('Daily Totals'!$F$5:$F$88,'Daily Totals'!$C$5:$C$88,A26,'Daily Totals'!$D$5:$D$88,"&gt;0"))</f>
        <v/>
      </c>
      <c r="G26" s="22">
        <f>IF(C26=0,"",AVERAGEIFS('Daily Totals'!$G$5:$G$88,'Daily Totals'!$C$5:$C$88,A26,'Daily Totals'!$D$5:$D$88,"&gt;0"))</f>
        <v/>
      </c>
      <c r="H26" s="22">
        <f>IF(C26=0,"",AVERAGEIFS('Daily Totals'!$H$5:$H$88,'Daily Totals'!$C$5:$C$88,A26,'Daily Totals'!$D$5:$D$88,"&gt;0"))</f>
        <v/>
      </c>
      <c r="I26" s="21">
        <f>COUNTIFS('Daily Totals'!$C$5:$C$88,A26,'Daily Totals'!$K$5:$K$88,"✓")</f>
        <v/>
      </c>
      <c r="J26" s="23">
        <f>IF('Weigh-Ins'!C17="","",'Weigh-Ins'!C17)</f>
        <v/>
      </c>
    </row>
  </sheetData>
  <mergeCells count="16">
    <mergeCell ref="H6:I7"/>
    <mergeCell ref="B5:C5"/>
    <mergeCell ref="F10:G11"/>
    <mergeCell ref="F5:G5"/>
    <mergeCell ref="D5:E5"/>
    <mergeCell ref="H10:I11"/>
    <mergeCell ref="B10:C11"/>
    <mergeCell ref="D6:E7"/>
    <mergeCell ref="B6:C7"/>
    <mergeCell ref="H5:I5"/>
    <mergeCell ref="F6:G7"/>
    <mergeCell ref="D10:E11"/>
    <mergeCell ref="B9:C9"/>
    <mergeCell ref="D9:E9"/>
    <mergeCell ref="H9:I9"/>
    <mergeCell ref="F9:G9"/>
  </mergeCell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tabColor rgb="00D9A441"/>
    <outlinePr summaryBelow="1" summaryRight="1"/>
    <pageSetUpPr fitToPage="1"/>
  </sheetPr>
  <dimension ref="A1:E35"/>
  <sheetViews>
    <sheetView showGridLines="0" workbookViewId="0">
      <selection activeCell="A1" sqref="A1"/>
    </sheetView>
  </sheetViews>
  <sheetFormatPr baseColWidth="8" defaultRowHeight="15"/>
  <cols>
    <col width="3" customWidth="1" min="1" max="1"/>
    <col width="30" customWidth="1" min="2" max="2"/>
    <col width="38" customWidth="1" min="3" max="3"/>
    <col width="3" customWidth="1" min="4" max="4"/>
    <col width="62" customWidth="1" min="5" max="5"/>
  </cols>
  <sheetData>
    <row r="1" ht="34" customHeight="1">
      <c r="A1" s="1" t="inlineStr">
        <is>
          <t>My Daily Targets</t>
        </is>
      </c>
      <c r="B1" s="2" t="n"/>
      <c r="C1" s="2" t="n"/>
      <c r="D1" s="2" t="n"/>
      <c r="E1" s="2" t="n"/>
    </row>
    <row r="2" ht="20" customHeight="1">
      <c r="A2" s="3" t="inlineStr">
        <is>
          <t>Fill in the amber cells. Everything in green updates on its own.</t>
        </is>
      </c>
      <c r="B2" s="2" t="n"/>
      <c r="C2" s="2" t="n"/>
      <c r="D2" s="2" t="n"/>
      <c r="E2" s="2" t="n"/>
    </row>
    <row r="3" ht="4" customHeight="1">
      <c r="A3" s="4" t="n"/>
      <c r="B3" s="4" t="n"/>
      <c r="C3" s="4" t="n"/>
      <c r="D3" s="4" t="n"/>
      <c r="E3" s="4" t="n"/>
    </row>
    <row r="4">
      <c r="B4" s="16" t="inlineStr">
        <is>
          <t>YOUR DETAILS</t>
        </is>
      </c>
    </row>
    <row r="5">
      <c r="B5" s="24" t="inlineStr">
        <is>
          <t>Sex</t>
        </is>
      </c>
      <c r="C5" s="25" t="inlineStr">
        <is>
          <t>Female</t>
        </is>
      </c>
      <c r="E5" s="26" t="inlineStr">
        <is>
          <t>Used in the calorie formula (Mifflin-St Jeor).</t>
        </is>
      </c>
    </row>
    <row r="6">
      <c r="B6" s="24" t="inlineStr">
        <is>
          <t>Age (years)</t>
        </is>
      </c>
      <c r="C6" s="27" t="n">
        <v>40</v>
      </c>
      <c r="E6" s="26" t="inlineStr"/>
    </row>
    <row r="7">
      <c r="B7" s="24" t="inlineStr">
        <is>
          <t>Height (feet)</t>
        </is>
      </c>
      <c r="C7" s="27" t="n">
        <v>5</v>
      </c>
      <c r="E7" s="26" t="inlineStr">
        <is>
          <t>Example: 5 ft 5 in = 5 here and 5 below.</t>
        </is>
      </c>
    </row>
    <row r="8">
      <c r="B8" s="24" t="inlineStr">
        <is>
          <t>Height (inches)</t>
        </is>
      </c>
      <c r="C8" s="27" t="n">
        <v>5</v>
      </c>
      <c r="E8" s="26" t="inlineStr"/>
    </row>
    <row r="9">
      <c r="B9" s="24" t="inlineStr">
        <is>
          <t>Current weight (lb)</t>
        </is>
      </c>
      <c r="C9" s="27" t="n">
        <v>165</v>
      </c>
      <c r="E9" s="26" t="inlineStr">
        <is>
          <t>Update this every few weeks as your weight changes.</t>
        </is>
      </c>
    </row>
    <row r="10">
      <c r="B10" s="24" t="inlineStr">
        <is>
          <t>Activity level</t>
        </is>
      </c>
      <c r="C10" s="25" t="inlineStr">
        <is>
          <t>Lightly active (1-3 workouts/week)</t>
        </is>
      </c>
      <c r="E10" s="26" t="inlineStr">
        <is>
          <t>Be honest; most people pick one level too high.</t>
        </is>
      </c>
    </row>
    <row r="11">
      <c r="B11" s="24" t="inlineStr">
        <is>
          <t>Goal</t>
        </is>
      </c>
      <c r="C11" s="25" t="inlineStr">
        <is>
          <t>Lose fat</t>
        </is>
      </c>
      <c r="E11" s="26" t="inlineStr">
        <is>
          <t>Lose fat = about 20% under maintenance. Build muscle = about 10% over.</t>
        </is>
      </c>
    </row>
    <row r="12">
      <c r="B12" s="24" t="inlineStr">
        <is>
          <t>Protein level</t>
        </is>
      </c>
      <c r="C12" s="25" t="inlineStr">
        <is>
          <t>Strong (1.6 g/kg)</t>
        </is>
      </c>
      <c r="E12" s="26" t="inlineStr">
        <is>
          <t>1.2 to 1.6 g/kg is a smart range for active women and anyone losing fat.</t>
        </is>
      </c>
    </row>
    <row r="13">
      <c r="B13" s="24" t="inlineStr">
        <is>
          <t>Meals per day</t>
        </is>
      </c>
      <c r="C13" s="27" t="n">
        <v>4</v>
      </c>
      <c r="E13" s="26" t="inlineStr">
        <is>
          <t>Used to split protein into per-meal targets.</t>
        </is>
      </c>
    </row>
    <row r="14">
      <c r="B14" s="24" t="inlineStr">
        <is>
          <t>Start date (optional)</t>
        </is>
      </c>
      <c r="C14" s="28" t="n"/>
      <c r="E14" s="26" t="inlineStr">
        <is>
          <t>Leave blank to start from your first Food Log entry.</t>
        </is>
      </c>
    </row>
    <row r="16">
      <c r="B16" s="16" t="inlineStr">
        <is>
          <t>OPTIONAL OVERRIDES</t>
        </is>
      </c>
      <c r="E16" s="26" t="inlineStr">
        <is>
          <t>Only if your doctor, dietitian or coach gave you numbers. Leave blank otherwise.</t>
        </is>
      </c>
    </row>
    <row r="17">
      <c r="B17" s="24" t="inlineStr">
        <is>
          <t>My calorie target</t>
        </is>
      </c>
      <c r="C17" s="29" t="n"/>
    </row>
    <row r="18">
      <c r="B18" s="24" t="inlineStr">
        <is>
          <t>My protein target (g)</t>
        </is>
      </c>
      <c r="C18" s="27" t="n"/>
    </row>
    <row r="20">
      <c r="B20" s="16" t="inlineStr">
        <is>
          <t>YOUR DAILY TARGETS</t>
        </is>
      </c>
    </row>
    <row r="21">
      <c r="B21" s="24" t="inlineStr">
        <is>
          <t>Weight (kg)</t>
        </is>
      </c>
      <c r="C21" s="30">
        <f>ROUND(C9*0.4536,1)</f>
        <v/>
      </c>
      <c r="E21" s="26" t="inlineStr"/>
    </row>
    <row r="22">
      <c r="B22" s="24" t="inlineStr">
        <is>
          <t>Height (cm)</t>
        </is>
      </c>
      <c r="C22" s="31">
        <f>ROUND((C7*12+C8)*2.54,0)</f>
        <v/>
      </c>
      <c r="E22" s="26" t="inlineStr"/>
    </row>
    <row r="23">
      <c r="B23" s="24" t="inlineStr">
        <is>
          <t>Resting burn (BMR)</t>
        </is>
      </c>
      <c r="C23" s="32">
        <f>ROUND(10*C21+6.25*C22-5*C6+IF(C5="Male",5,-161),0)</f>
        <v/>
      </c>
      <c r="E23" s="26" t="inlineStr">
        <is>
          <t>Calories your body uses at rest.</t>
        </is>
      </c>
    </row>
    <row r="24">
      <c r="B24" s="24" t="inlineStr">
        <is>
          <t>Activity factor</t>
        </is>
      </c>
      <c r="C24" s="33">
        <f>IFERROR(VLOOKUP(C10,Lists!$C$2:$D$6,2,FALSE),1.2)</f>
        <v/>
      </c>
      <c r="E24" s="26" t="inlineStr"/>
    </row>
    <row r="25">
      <c r="B25" s="24" t="inlineStr">
        <is>
          <t>Maintenance calories</t>
        </is>
      </c>
      <c r="C25" s="32">
        <f>ROUND(C23*C24,-1)</f>
        <v/>
      </c>
      <c r="E25" s="26" t="inlineStr">
        <is>
          <t>Roughly what keeps your weight steady.</t>
        </is>
      </c>
    </row>
    <row r="26">
      <c r="B26" s="24" t="inlineStr">
        <is>
          <t>Goal adjustment</t>
        </is>
      </c>
      <c r="C26" s="34">
        <f>IFERROR(VLOOKUP(C11,Lists!$F$2:$G$4,2,FALSE),1)</f>
        <v/>
      </c>
      <c r="E26" s="26" t="inlineStr"/>
    </row>
    <row r="27">
      <c r="B27" s="35" t="inlineStr">
        <is>
          <t>CALORIES PER DAY</t>
        </is>
      </c>
      <c r="C27" s="36">
        <f>IF(C17&lt;&gt;"",C17,MAX(ROUND(C25*C26,-1),IF(C5="Male",1500,1200)))</f>
        <v/>
      </c>
      <c r="E27" s="26" t="inlineStr">
        <is>
          <t>Never set below 1,200 (women) or 1,500 (men) without medical guidance.</t>
        </is>
      </c>
    </row>
    <row r="28">
      <c r="B28" s="35" t="inlineStr">
        <is>
          <t>PROTEIN PER DAY (g)</t>
        </is>
      </c>
      <c r="C28" s="37">
        <f>IF(C18&lt;&gt;"",C18,ROUND(C21*IFERROR(VLOOKUP(C12,Lists!$I$2:$J$4,2,FALSE),1.2),0))</f>
        <v/>
      </c>
      <c r="E28" s="26" t="inlineStr">
        <is>
          <t>Your number one target. Hit this most days.</t>
        </is>
      </c>
    </row>
    <row r="29">
      <c r="B29" s="24" t="inlineStr">
        <is>
          <t>Protein per meal (g)</t>
        </is>
      </c>
      <c r="C29" s="31">
        <f>ROUND(C28/C13,0)</f>
        <v/>
      </c>
      <c r="E29" s="26" t="inlineStr">
        <is>
          <t>Build each meal to land near this.</t>
        </is>
      </c>
    </row>
    <row r="30">
      <c r="B30" s="24" t="inlineStr">
        <is>
          <t>Fat per day (g)</t>
        </is>
      </c>
      <c r="C30" s="31">
        <f>ROUND(C27*0.3/9,0)</f>
        <v/>
      </c>
      <c r="E30" s="26" t="inlineStr">
        <is>
          <t>About 30% of calories.</t>
        </is>
      </c>
    </row>
    <row r="31">
      <c r="B31" s="24" t="inlineStr">
        <is>
          <t>Carbs per day (g)</t>
        </is>
      </c>
      <c r="C31" s="31">
        <f>MAX(0,ROUND((C27-C28*4-C30*9)/4,0))</f>
        <v/>
      </c>
      <c r="E31" s="26" t="inlineStr">
        <is>
          <t>Whatever calories are left after protein and fat.</t>
        </is>
      </c>
    </row>
    <row r="32">
      <c r="B32" s="24" t="inlineStr">
        <is>
          <t>Fiber per day (g)</t>
        </is>
      </c>
      <c r="C32" s="31">
        <f>ROUND(C27/1000*14,0)</f>
        <v/>
      </c>
      <c r="E32" s="26" t="inlineStr">
        <is>
          <t>14 g per 1,000 calories (Dietary Guidelines).</t>
        </is>
      </c>
    </row>
    <row r="33">
      <c r="B33" s="24" t="inlineStr">
        <is>
          <t>Protein share of calories</t>
        </is>
      </c>
      <c r="C33" s="34">
        <f>IFERROR(C28*4/C27,0)</f>
        <v/>
      </c>
      <c r="E33" s="26" t="inlineStr"/>
    </row>
    <row r="35">
      <c r="B35" s="24" t="inlineStr">
        <is>
          <t>Tracking start date</t>
        </is>
      </c>
      <c r="C35" s="38">
        <f>IF(C14&lt;&gt;"",C14,IF(COUNT('Food Log'!$A$5:$A$1004)&gt;0,MIN('Food Log'!$A$5:$A$1004),TODAY()))</f>
        <v/>
      </c>
      <c r="E35" s="26" t="inlineStr">
        <is>
          <t>Day 1 of Daily Totals.</t>
        </is>
      </c>
    </row>
  </sheetData>
  <dataValidations count="5">
    <dataValidation sqref="C5" showDropDown="0" showInputMessage="0" showErrorMessage="1" allowBlank="1" errorTitle="Not on the list" error="Pick an item from the dropdown list." type="list">
      <formula1>=Lists!$A$2:$A$3</formula1>
    </dataValidation>
    <dataValidation sqref="C10" showDropDown="0" showInputMessage="0" showErrorMessage="1" allowBlank="1" errorTitle="Not on the list" error="Pick an item from the dropdown list." type="list">
      <formula1>=Lists!$C$2:$C$6</formula1>
    </dataValidation>
    <dataValidation sqref="C11" showDropDown="0" showInputMessage="0" showErrorMessage="1" allowBlank="1" errorTitle="Not on the list" error="Pick an item from the dropdown list." type="list">
      <formula1>=Lists!$F$2:$F$4</formula1>
    </dataValidation>
    <dataValidation sqref="C12" showDropDown="0" showInputMessage="0" showErrorMessage="1" allowBlank="1" errorTitle="Not on the list" error="Pick an item from the dropdown list." type="list">
      <formula1>=Lists!$I$2:$I$4</formula1>
    </dataValidation>
    <dataValidation sqref="C13" showDropDown="0" showInputMessage="0" showErrorMessage="1" allowBlank="1" errorTitle="Not on the list" error="Pick an item from the dropdown list." type="list">
      <formula1>=Lists!$N$2:$N$4</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D9A441"/>
    <outlinePr summaryBelow="1" summaryRight="1"/>
    <pageSetUpPr fitToPage="1"/>
  </sheetPr>
  <dimension ref="A1:I1004"/>
  <sheetViews>
    <sheetView showGridLines="0" workbookViewId="0">
      <pane ySplit="4" topLeftCell="A5" activePane="bottomLeft" state="frozen"/>
      <selection pane="bottomLeft" activeCell="A1" sqref="A1"/>
    </sheetView>
  </sheetViews>
  <sheetFormatPr baseColWidth="8" defaultRowHeight="15"/>
  <cols>
    <col width="14" customWidth="1" min="1" max="1"/>
    <col width="12" customWidth="1" min="2" max="2"/>
    <col width="38" customWidth="1" min="3" max="3"/>
    <col width="10" customWidth="1" min="4" max="4"/>
    <col width="11" customWidth="1" min="5" max="5"/>
    <col width="11" customWidth="1" min="6" max="6"/>
    <col width="11" customWidth="1" min="7" max="7"/>
    <col width="11" customWidth="1" min="8" max="8"/>
    <col width="11" customWidth="1" min="9" max="9"/>
  </cols>
  <sheetData>
    <row r="1" ht="34" customHeight="1">
      <c r="A1" s="1" t="inlineStr">
        <is>
          <t>Food Log</t>
        </is>
      </c>
      <c r="B1" s="2" t="n"/>
      <c r="C1" s="2" t="n"/>
      <c r="D1" s="2" t="n"/>
      <c r="E1" s="2" t="n"/>
      <c r="F1" s="2" t="n"/>
      <c r="G1" s="2" t="n"/>
      <c r="H1" s="2" t="n"/>
      <c r="I1" s="2" t="n"/>
    </row>
    <row r="2" ht="20" customHeight="1">
      <c r="A2" s="3" t="inlineStr">
        <is>
          <t>One row per food. Type the date, pick the meal and food from the dropdowns, add servings (blank = 1).</t>
        </is>
      </c>
      <c r="B2" s="2" t="n"/>
      <c r="C2" s="2" t="n"/>
      <c r="D2" s="2" t="n"/>
      <c r="E2" s="2" t="n"/>
      <c r="F2" s="2" t="n"/>
      <c r="G2" s="2" t="n"/>
      <c r="H2" s="2" t="n"/>
      <c r="I2" s="2" t="n"/>
    </row>
    <row r="3" ht="4" customHeight="1">
      <c r="A3" s="4" t="n"/>
      <c r="B3" s="4" t="n"/>
      <c r="C3" s="4" t="n"/>
      <c r="D3" s="4" t="n"/>
      <c r="E3" s="4" t="n"/>
      <c r="F3" s="4" t="n"/>
      <c r="G3" s="4" t="n"/>
      <c r="H3" s="4" t="n"/>
      <c r="I3" s="4" t="n"/>
    </row>
    <row r="4" ht="30" customHeight="1">
      <c r="A4" s="17" t="inlineStr">
        <is>
          <t>Date</t>
        </is>
      </c>
      <c r="B4" s="17" t="inlineStr">
        <is>
          <t>Meal</t>
        </is>
      </c>
      <c r="C4" s="17" t="inlineStr">
        <is>
          <t>Food</t>
        </is>
      </c>
      <c r="D4" s="17" t="inlineStr">
        <is>
          <t>Servings</t>
        </is>
      </c>
      <c r="E4" s="17" t="inlineStr">
        <is>
          <t>Calories</t>
        </is>
      </c>
      <c r="F4" s="17" t="inlineStr">
        <is>
          <t>Protein (g)</t>
        </is>
      </c>
      <c r="G4" s="17" t="inlineStr">
        <is>
          <t>Carbs (g)</t>
        </is>
      </c>
      <c r="H4" s="17" t="inlineStr">
        <is>
          <t>Fat (g)</t>
        </is>
      </c>
      <c r="I4" s="17" t="inlineStr">
        <is>
          <t>Fiber (g)</t>
        </is>
      </c>
    </row>
    <row r="5">
      <c r="A5" s="39" t="n"/>
      <c r="B5" s="40" t="n"/>
      <c r="C5" s="40" t="n"/>
      <c r="D5" s="41" t="n"/>
      <c r="E5" s="19">
        <f>IF($C5="","",IFERROR(INDEX('Food List'!$E$5:$E$146,MATCH($C5,'Food List'!$B$5:$B$146,0))*IF($D5="",1,$D5),""))</f>
        <v/>
      </c>
      <c r="F5" s="20">
        <f>IF($C5="","",IFERROR(INDEX('Food List'!$F$5:$F$146,MATCH($C5,'Food List'!$B$5:$B$146,0))*IF($D5="",1,$D5),""))</f>
        <v/>
      </c>
      <c r="G5" s="20">
        <f>IF($C5="","",IFERROR(INDEX('Food List'!$G$5:$G$146,MATCH($C5,'Food List'!$B$5:$B$146,0))*IF($D5="",1,$D5),""))</f>
        <v/>
      </c>
      <c r="H5" s="20">
        <f>IF($C5="","",IFERROR(INDEX('Food List'!$H$5:$H$146,MATCH($C5,'Food List'!$B$5:$B$146,0))*IF($D5="",1,$D5),""))</f>
        <v/>
      </c>
      <c r="I5" s="20">
        <f>IF($C5="","",IFERROR(INDEX('Food List'!$I$5:$I$146,MATCH($C5,'Food List'!$B$5:$B$146,0))*IF($D5="",1,$D5),""))</f>
        <v/>
      </c>
    </row>
    <row r="6">
      <c r="A6" s="39" t="n"/>
      <c r="B6" s="40" t="n"/>
      <c r="C6" s="40" t="n"/>
      <c r="D6" s="41" t="n"/>
      <c r="E6" s="19">
        <f>IF($C6="","",IFERROR(INDEX('Food List'!$E$5:$E$146,MATCH($C6,'Food List'!$B$5:$B$146,0))*IF($D6="",1,$D6),""))</f>
        <v/>
      </c>
      <c r="F6" s="20">
        <f>IF($C6="","",IFERROR(INDEX('Food List'!$F$5:$F$146,MATCH($C6,'Food List'!$B$5:$B$146,0))*IF($D6="",1,$D6),""))</f>
        <v/>
      </c>
      <c r="G6" s="20">
        <f>IF($C6="","",IFERROR(INDEX('Food List'!$G$5:$G$146,MATCH($C6,'Food List'!$B$5:$B$146,0))*IF($D6="",1,$D6),""))</f>
        <v/>
      </c>
      <c r="H6" s="20">
        <f>IF($C6="","",IFERROR(INDEX('Food List'!$H$5:$H$146,MATCH($C6,'Food List'!$B$5:$B$146,0))*IF($D6="",1,$D6),""))</f>
        <v/>
      </c>
      <c r="I6" s="20">
        <f>IF($C6="","",IFERROR(INDEX('Food List'!$I$5:$I$146,MATCH($C6,'Food List'!$B$5:$B$146,0))*IF($D6="",1,$D6),""))</f>
        <v/>
      </c>
    </row>
    <row r="7">
      <c r="A7" s="39" t="n"/>
      <c r="B7" s="40" t="n"/>
      <c r="C7" s="40" t="n"/>
      <c r="D7" s="41" t="n"/>
      <c r="E7" s="19">
        <f>IF($C7="","",IFERROR(INDEX('Food List'!$E$5:$E$146,MATCH($C7,'Food List'!$B$5:$B$146,0))*IF($D7="",1,$D7),""))</f>
        <v/>
      </c>
      <c r="F7" s="20">
        <f>IF($C7="","",IFERROR(INDEX('Food List'!$F$5:$F$146,MATCH($C7,'Food List'!$B$5:$B$146,0))*IF($D7="",1,$D7),""))</f>
        <v/>
      </c>
      <c r="G7" s="20">
        <f>IF($C7="","",IFERROR(INDEX('Food List'!$G$5:$G$146,MATCH($C7,'Food List'!$B$5:$B$146,0))*IF($D7="",1,$D7),""))</f>
        <v/>
      </c>
      <c r="H7" s="20">
        <f>IF($C7="","",IFERROR(INDEX('Food List'!$H$5:$H$146,MATCH($C7,'Food List'!$B$5:$B$146,0))*IF($D7="",1,$D7),""))</f>
        <v/>
      </c>
      <c r="I7" s="20">
        <f>IF($C7="","",IFERROR(INDEX('Food List'!$I$5:$I$146,MATCH($C7,'Food List'!$B$5:$B$146,0))*IF($D7="",1,$D7),""))</f>
        <v/>
      </c>
    </row>
    <row r="8">
      <c r="A8" s="39" t="n"/>
      <c r="B8" s="40" t="n"/>
      <c r="C8" s="40" t="n"/>
      <c r="D8" s="41" t="n"/>
      <c r="E8" s="19">
        <f>IF($C8="","",IFERROR(INDEX('Food List'!$E$5:$E$146,MATCH($C8,'Food List'!$B$5:$B$146,0))*IF($D8="",1,$D8),""))</f>
        <v/>
      </c>
      <c r="F8" s="20">
        <f>IF($C8="","",IFERROR(INDEX('Food List'!$F$5:$F$146,MATCH($C8,'Food List'!$B$5:$B$146,0))*IF($D8="",1,$D8),""))</f>
        <v/>
      </c>
      <c r="G8" s="20">
        <f>IF($C8="","",IFERROR(INDEX('Food List'!$G$5:$G$146,MATCH($C8,'Food List'!$B$5:$B$146,0))*IF($D8="",1,$D8),""))</f>
        <v/>
      </c>
      <c r="H8" s="20">
        <f>IF($C8="","",IFERROR(INDEX('Food List'!$H$5:$H$146,MATCH($C8,'Food List'!$B$5:$B$146,0))*IF($D8="",1,$D8),""))</f>
        <v/>
      </c>
      <c r="I8" s="20">
        <f>IF($C8="","",IFERROR(INDEX('Food List'!$I$5:$I$146,MATCH($C8,'Food List'!$B$5:$B$146,0))*IF($D8="",1,$D8),""))</f>
        <v/>
      </c>
    </row>
    <row r="9">
      <c r="A9" s="39" t="n"/>
      <c r="B9" s="40" t="n"/>
      <c r="C9" s="40" t="n"/>
      <c r="D9" s="41" t="n"/>
      <c r="E9" s="19">
        <f>IF($C9="","",IFERROR(INDEX('Food List'!$E$5:$E$146,MATCH($C9,'Food List'!$B$5:$B$146,0))*IF($D9="",1,$D9),""))</f>
        <v/>
      </c>
      <c r="F9" s="20">
        <f>IF($C9="","",IFERROR(INDEX('Food List'!$F$5:$F$146,MATCH($C9,'Food List'!$B$5:$B$146,0))*IF($D9="",1,$D9),""))</f>
        <v/>
      </c>
      <c r="G9" s="20">
        <f>IF($C9="","",IFERROR(INDEX('Food List'!$G$5:$G$146,MATCH($C9,'Food List'!$B$5:$B$146,0))*IF($D9="",1,$D9),""))</f>
        <v/>
      </c>
      <c r="H9" s="20">
        <f>IF($C9="","",IFERROR(INDEX('Food List'!$H$5:$H$146,MATCH($C9,'Food List'!$B$5:$B$146,0))*IF($D9="",1,$D9),""))</f>
        <v/>
      </c>
      <c r="I9" s="20">
        <f>IF($C9="","",IFERROR(INDEX('Food List'!$I$5:$I$146,MATCH($C9,'Food List'!$B$5:$B$146,0))*IF($D9="",1,$D9),""))</f>
        <v/>
      </c>
    </row>
    <row r="10">
      <c r="A10" s="39" t="n"/>
      <c r="B10" s="40" t="n"/>
      <c r="C10" s="40" t="n"/>
      <c r="D10" s="41" t="n"/>
      <c r="E10" s="19">
        <f>IF($C10="","",IFERROR(INDEX('Food List'!$E$5:$E$146,MATCH($C10,'Food List'!$B$5:$B$146,0))*IF($D10="",1,$D10),""))</f>
        <v/>
      </c>
      <c r="F10" s="20">
        <f>IF($C10="","",IFERROR(INDEX('Food List'!$F$5:$F$146,MATCH($C10,'Food List'!$B$5:$B$146,0))*IF($D10="",1,$D10),""))</f>
        <v/>
      </c>
      <c r="G10" s="20">
        <f>IF($C10="","",IFERROR(INDEX('Food List'!$G$5:$G$146,MATCH($C10,'Food List'!$B$5:$B$146,0))*IF($D10="",1,$D10),""))</f>
        <v/>
      </c>
      <c r="H10" s="20">
        <f>IF($C10="","",IFERROR(INDEX('Food List'!$H$5:$H$146,MATCH($C10,'Food List'!$B$5:$B$146,0))*IF($D10="",1,$D10),""))</f>
        <v/>
      </c>
      <c r="I10" s="20">
        <f>IF($C10="","",IFERROR(INDEX('Food List'!$I$5:$I$146,MATCH($C10,'Food List'!$B$5:$B$146,0))*IF($D10="",1,$D10),""))</f>
        <v/>
      </c>
    </row>
    <row r="11">
      <c r="A11" s="39" t="n"/>
      <c r="B11" s="40" t="n"/>
      <c r="C11" s="40" t="n"/>
      <c r="D11" s="41" t="n"/>
      <c r="E11" s="19">
        <f>IF($C11="","",IFERROR(INDEX('Food List'!$E$5:$E$146,MATCH($C11,'Food List'!$B$5:$B$146,0))*IF($D11="",1,$D11),""))</f>
        <v/>
      </c>
      <c r="F11" s="20">
        <f>IF($C11="","",IFERROR(INDEX('Food List'!$F$5:$F$146,MATCH($C11,'Food List'!$B$5:$B$146,0))*IF($D11="",1,$D11),""))</f>
        <v/>
      </c>
      <c r="G11" s="20">
        <f>IF($C11="","",IFERROR(INDEX('Food List'!$G$5:$G$146,MATCH($C11,'Food List'!$B$5:$B$146,0))*IF($D11="",1,$D11),""))</f>
        <v/>
      </c>
      <c r="H11" s="20">
        <f>IF($C11="","",IFERROR(INDEX('Food List'!$H$5:$H$146,MATCH($C11,'Food List'!$B$5:$B$146,0))*IF($D11="",1,$D11),""))</f>
        <v/>
      </c>
      <c r="I11" s="20">
        <f>IF($C11="","",IFERROR(INDEX('Food List'!$I$5:$I$146,MATCH($C11,'Food List'!$B$5:$B$146,0))*IF($D11="",1,$D11),""))</f>
        <v/>
      </c>
    </row>
    <row r="12">
      <c r="A12" s="39" t="n"/>
      <c r="B12" s="40" t="n"/>
      <c r="C12" s="40" t="n"/>
      <c r="D12" s="41" t="n"/>
      <c r="E12" s="19">
        <f>IF($C12="","",IFERROR(INDEX('Food List'!$E$5:$E$146,MATCH($C12,'Food List'!$B$5:$B$146,0))*IF($D12="",1,$D12),""))</f>
        <v/>
      </c>
      <c r="F12" s="20">
        <f>IF($C12="","",IFERROR(INDEX('Food List'!$F$5:$F$146,MATCH($C12,'Food List'!$B$5:$B$146,0))*IF($D12="",1,$D12),""))</f>
        <v/>
      </c>
      <c r="G12" s="20">
        <f>IF($C12="","",IFERROR(INDEX('Food List'!$G$5:$G$146,MATCH($C12,'Food List'!$B$5:$B$146,0))*IF($D12="",1,$D12),""))</f>
        <v/>
      </c>
      <c r="H12" s="20">
        <f>IF($C12="","",IFERROR(INDEX('Food List'!$H$5:$H$146,MATCH($C12,'Food List'!$B$5:$B$146,0))*IF($D12="",1,$D12),""))</f>
        <v/>
      </c>
      <c r="I12" s="20">
        <f>IF($C12="","",IFERROR(INDEX('Food List'!$I$5:$I$146,MATCH($C12,'Food List'!$B$5:$B$146,0))*IF($D12="",1,$D12),""))</f>
        <v/>
      </c>
    </row>
    <row r="13">
      <c r="A13" s="39" t="n"/>
      <c r="B13" s="40" t="n"/>
      <c r="C13" s="40" t="n"/>
      <c r="D13" s="41" t="n"/>
      <c r="E13" s="19">
        <f>IF($C13="","",IFERROR(INDEX('Food List'!$E$5:$E$146,MATCH($C13,'Food List'!$B$5:$B$146,0))*IF($D13="",1,$D13),""))</f>
        <v/>
      </c>
      <c r="F13" s="20">
        <f>IF($C13="","",IFERROR(INDEX('Food List'!$F$5:$F$146,MATCH($C13,'Food List'!$B$5:$B$146,0))*IF($D13="",1,$D13),""))</f>
        <v/>
      </c>
      <c r="G13" s="20">
        <f>IF($C13="","",IFERROR(INDEX('Food List'!$G$5:$G$146,MATCH($C13,'Food List'!$B$5:$B$146,0))*IF($D13="",1,$D13),""))</f>
        <v/>
      </c>
      <c r="H13" s="20">
        <f>IF($C13="","",IFERROR(INDEX('Food List'!$H$5:$H$146,MATCH($C13,'Food List'!$B$5:$B$146,0))*IF($D13="",1,$D13),""))</f>
        <v/>
      </c>
      <c r="I13" s="20">
        <f>IF($C13="","",IFERROR(INDEX('Food List'!$I$5:$I$146,MATCH($C13,'Food List'!$B$5:$B$146,0))*IF($D13="",1,$D13),""))</f>
        <v/>
      </c>
    </row>
    <row r="14">
      <c r="A14" s="39" t="n"/>
      <c r="B14" s="40" t="n"/>
      <c r="C14" s="40" t="n"/>
      <c r="D14" s="41" t="n"/>
      <c r="E14" s="19">
        <f>IF($C14="","",IFERROR(INDEX('Food List'!$E$5:$E$146,MATCH($C14,'Food List'!$B$5:$B$146,0))*IF($D14="",1,$D14),""))</f>
        <v/>
      </c>
      <c r="F14" s="20">
        <f>IF($C14="","",IFERROR(INDEX('Food List'!$F$5:$F$146,MATCH($C14,'Food List'!$B$5:$B$146,0))*IF($D14="",1,$D14),""))</f>
        <v/>
      </c>
      <c r="G14" s="20">
        <f>IF($C14="","",IFERROR(INDEX('Food List'!$G$5:$G$146,MATCH($C14,'Food List'!$B$5:$B$146,0))*IF($D14="",1,$D14),""))</f>
        <v/>
      </c>
      <c r="H14" s="20">
        <f>IF($C14="","",IFERROR(INDEX('Food List'!$H$5:$H$146,MATCH($C14,'Food List'!$B$5:$B$146,0))*IF($D14="",1,$D14),""))</f>
        <v/>
      </c>
      <c r="I14" s="20">
        <f>IF($C14="","",IFERROR(INDEX('Food List'!$I$5:$I$146,MATCH($C14,'Food List'!$B$5:$B$146,0))*IF($D14="",1,$D14),""))</f>
        <v/>
      </c>
    </row>
    <row r="15">
      <c r="A15" s="39" t="n"/>
      <c r="B15" s="40" t="n"/>
      <c r="C15" s="40" t="n"/>
      <c r="D15" s="41" t="n"/>
      <c r="E15" s="19">
        <f>IF($C15="","",IFERROR(INDEX('Food List'!$E$5:$E$146,MATCH($C15,'Food List'!$B$5:$B$146,0))*IF($D15="",1,$D15),""))</f>
        <v/>
      </c>
      <c r="F15" s="20">
        <f>IF($C15="","",IFERROR(INDEX('Food List'!$F$5:$F$146,MATCH($C15,'Food List'!$B$5:$B$146,0))*IF($D15="",1,$D15),""))</f>
        <v/>
      </c>
      <c r="G15" s="20">
        <f>IF($C15="","",IFERROR(INDEX('Food List'!$G$5:$G$146,MATCH($C15,'Food List'!$B$5:$B$146,0))*IF($D15="",1,$D15),""))</f>
        <v/>
      </c>
      <c r="H15" s="20">
        <f>IF($C15="","",IFERROR(INDEX('Food List'!$H$5:$H$146,MATCH($C15,'Food List'!$B$5:$B$146,0))*IF($D15="",1,$D15),""))</f>
        <v/>
      </c>
      <c r="I15" s="20">
        <f>IF($C15="","",IFERROR(INDEX('Food List'!$I$5:$I$146,MATCH($C15,'Food List'!$B$5:$B$146,0))*IF($D15="",1,$D15),""))</f>
        <v/>
      </c>
    </row>
    <row r="16">
      <c r="A16" s="39" t="n"/>
      <c r="B16" s="40" t="n"/>
      <c r="C16" s="40" t="n"/>
      <c r="D16" s="41" t="n"/>
      <c r="E16" s="19">
        <f>IF($C16="","",IFERROR(INDEX('Food List'!$E$5:$E$146,MATCH($C16,'Food List'!$B$5:$B$146,0))*IF($D16="",1,$D16),""))</f>
        <v/>
      </c>
      <c r="F16" s="20">
        <f>IF($C16="","",IFERROR(INDEX('Food List'!$F$5:$F$146,MATCH($C16,'Food List'!$B$5:$B$146,0))*IF($D16="",1,$D16),""))</f>
        <v/>
      </c>
      <c r="G16" s="20">
        <f>IF($C16="","",IFERROR(INDEX('Food List'!$G$5:$G$146,MATCH($C16,'Food List'!$B$5:$B$146,0))*IF($D16="",1,$D16),""))</f>
        <v/>
      </c>
      <c r="H16" s="20">
        <f>IF($C16="","",IFERROR(INDEX('Food List'!$H$5:$H$146,MATCH($C16,'Food List'!$B$5:$B$146,0))*IF($D16="",1,$D16),""))</f>
        <v/>
      </c>
      <c r="I16" s="20">
        <f>IF($C16="","",IFERROR(INDEX('Food List'!$I$5:$I$146,MATCH($C16,'Food List'!$B$5:$B$146,0))*IF($D16="",1,$D16),""))</f>
        <v/>
      </c>
    </row>
    <row r="17">
      <c r="A17" s="39" t="n"/>
      <c r="B17" s="40" t="n"/>
      <c r="C17" s="40" t="n"/>
      <c r="D17" s="41" t="n"/>
      <c r="E17" s="19">
        <f>IF($C17="","",IFERROR(INDEX('Food List'!$E$5:$E$146,MATCH($C17,'Food List'!$B$5:$B$146,0))*IF($D17="",1,$D17),""))</f>
        <v/>
      </c>
      <c r="F17" s="20">
        <f>IF($C17="","",IFERROR(INDEX('Food List'!$F$5:$F$146,MATCH($C17,'Food List'!$B$5:$B$146,0))*IF($D17="",1,$D17),""))</f>
        <v/>
      </c>
      <c r="G17" s="20">
        <f>IF($C17="","",IFERROR(INDEX('Food List'!$G$5:$G$146,MATCH($C17,'Food List'!$B$5:$B$146,0))*IF($D17="",1,$D17),""))</f>
        <v/>
      </c>
      <c r="H17" s="20">
        <f>IF($C17="","",IFERROR(INDEX('Food List'!$H$5:$H$146,MATCH($C17,'Food List'!$B$5:$B$146,0))*IF($D17="",1,$D17),""))</f>
        <v/>
      </c>
      <c r="I17" s="20">
        <f>IF($C17="","",IFERROR(INDEX('Food List'!$I$5:$I$146,MATCH($C17,'Food List'!$B$5:$B$146,0))*IF($D17="",1,$D17),""))</f>
        <v/>
      </c>
    </row>
    <row r="18">
      <c r="A18" s="39" t="n"/>
      <c r="B18" s="40" t="n"/>
      <c r="C18" s="40" t="n"/>
      <c r="D18" s="41" t="n"/>
      <c r="E18" s="19">
        <f>IF($C18="","",IFERROR(INDEX('Food List'!$E$5:$E$146,MATCH($C18,'Food List'!$B$5:$B$146,0))*IF($D18="",1,$D18),""))</f>
        <v/>
      </c>
      <c r="F18" s="20">
        <f>IF($C18="","",IFERROR(INDEX('Food List'!$F$5:$F$146,MATCH($C18,'Food List'!$B$5:$B$146,0))*IF($D18="",1,$D18),""))</f>
        <v/>
      </c>
      <c r="G18" s="20">
        <f>IF($C18="","",IFERROR(INDEX('Food List'!$G$5:$G$146,MATCH($C18,'Food List'!$B$5:$B$146,0))*IF($D18="",1,$D18),""))</f>
        <v/>
      </c>
      <c r="H18" s="20">
        <f>IF($C18="","",IFERROR(INDEX('Food List'!$H$5:$H$146,MATCH($C18,'Food List'!$B$5:$B$146,0))*IF($D18="",1,$D18),""))</f>
        <v/>
      </c>
      <c r="I18" s="20">
        <f>IF($C18="","",IFERROR(INDEX('Food List'!$I$5:$I$146,MATCH($C18,'Food List'!$B$5:$B$146,0))*IF($D18="",1,$D18),""))</f>
        <v/>
      </c>
    </row>
    <row r="19">
      <c r="A19" s="39" t="n"/>
      <c r="B19" s="40" t="n"/>
      <c r="C19" s="40" t="n"/>
      <c r="D19" s="41" t="n"/>
      <c r="E19" s="19">
        <f>IF($C19="","",IFERROR(INDEX('Food List'!$E$5:$E$146,MATCH($C19,'Food List'!$B$5:$B$146,0))*IF($D19="",1,$D19),""))</f>
        <v/>
      </c>
      <c r="F19" s="20">
        <f>IF($C19="","",IFERROR(INDEX('Food List'!$F$5:$F$146,MATCH($C19,'Food List'!$B$5:$B$146,0))*IF($D19="",1,$D19),""))</f>
        <v/>
      </c>
      <c r="G19" s="20">
        <f>IF($C19="","",IFERROR(INDEX('Food List'!$G$5:$G$146,MATCH($C19,'Food List'!$B$5:$B$146,0))*IF($D19="",1,$D19),""))</f>
        <v/>
      </c>
      <c r="H19" s="20">
        <f>IF($C19="","",IFERROR(INDEX('Food List'!$H$5:$H$146,MATCH($C19,'Food List'!$B$5:$B$146,0))*IF($D19="",1,$D19),""))</f>
        <v/>
      </c>
      <c r="I19" s="20">
        <f>IF($C19="","",IFERROR(INDEX('Food List'!$I$5:$I$146,MATCH($C19,'Food List'!$B$5:$B$146,0))*IF($D19="",1,$D19),""))</f>
        <v/>
      </c>
    </row>
    <row r="20">
      <c r="A20" s="39" t="n"/>
      <c r="B20" s="40" t="n"/>
      <c r="C20" s="40" t="n"/>
      <c r="D20" s="41" t="n"/>
      <c r="E20" s="19">
        <f>IF($C20="","",IFERROR(INDEX('Food List'!$E$5:$E$146,MATCH($C20,'Food List'!$B$5:$B$146,0))*IF($D20="",1,$D20),""))</f>
        <v/>
      </c>
      <c r="F20" s="20">
        <f>IF($C20="","",IFERROR(INDEX('Food List'!$F$5:$F$146,MATCH($C20,'Food List'!$B$5:$B$146,0))*IF($D20="",1,$D20),""))</f>
        <v/>
      </c>
      <c r="G20" s="20">
        <f>IF($C20="","",IFERROR(INDEX('Food List'!$G$5:$G$146,MATCH($C20,'Food List'!$B$5:$B$146,0))*IF($D20="",1,$D20),""))</f>
        <v/>
      </c>
      <c r="H20" s="20">
        <f>IF($C20="","",IFERROR(INDEX('Food List'!$H$5:$H$146,MATCH($C20,'Food List'!$B$5:$B$146,0))*IF($D20="",1,$D20),""))</f>
        <v/>
      </c>
      <c r="I20" s="20">
        <f>IF($C20="","",IFERROR(INDEX('Food List'!$I$5:$I$146,MATCH($C20,'Food List'!$B$5:$B$146,0))*IF($D20="",1,$D20),""))</f>
        <v/>
      </c>
    </row>
    <row r="21">
      <c r="A21" s="39" t="n"/>
      <c r="B21" s="40" t="n"/>
      <c r="C21" s="40" t="n"/>
      <c r="D21" s="41" t="n"/>
      <c r="E21" s="19">
        <f>IF($C21="","",IFERROR(INDEX('Food List'!$E$5:$E$146,MATCH($C21,'Food List'!$B$5:$B$146,0))*IF($D21="",1,$D21),""))</f>
        <v/>
      </c>
      <c r="F21" s="20">
        <f>IF($C21="","",IFERROR(INDEX('Food List'!$F$5:$F$146,MATCH($C21,'Food List'!$B$5:$B$146,0))*IF($D21="",1,$D21),""))</f>
        <v/>
      </c>
      <c r="G21" s="20">
        <f>IF($C21="","",IFERROR(INDEX('Food List'!$G$5:$G$146,MATCH($C21,'Food List'!$B$5:$B$146,0))*IF($D21="",1,$D21),""))</f>
        <v/>
      </c>
      <c r="H21" s="20">
        <f>IF($C21="","",IFERROR(INDEX('Food List'!$H$5:$H$146,MATCH($C21,'Food List'!$B$5:$B$146,0))*IF($D21="",1,$D21),""))</f>
        <v/>
      </c>
      <c r="I21" s="20">
        <f>IF($C21="","",IFERROR(INDEX('Food List'!$I$5:$I$146,MATCH($C21,'Food List'!$B$5:$B$146,0))*IF($D21="",1,$D21),""))</f>
        <v/>
      </c>
    </row>
    <row r="22">
      <c r="A22" s="39" t="n"/>
      <c r="B22" s="40" t="n"/>
      <c r="C22" s="40" t="n"/>
      <c r="D22" s="41" t="n"/>
      <c r="E22" s="19">
        <f>IF($C22="","",IFERROR(INDEX('Food List'!$E$5:$E$146,MATCH($C22,'Food List'!$B$5:$B$146,0))*IF($D22="",1,$D22),""))</f>
        <v/>
      </c>
      <c r="F22" s="20">
        <f>IF($C22="","",IFERROR(INDEX('Food List'!$F$5:$F$146,MATCH($C22,'Food List'!$B$5:$B$146,0))*IF($D22="",1,$D22),""))</f>
        <v/>
      </c>
      <c r="G22" s="20">
        <f>IF($C22="","",IFERROR(INDEX('Food List'!$G$5:$G$146,MATCH($C22,'Food List'!$B$5:$B$146,0))*IF($D22="",1,$D22),""))</f>
        <v/>
      </c>
      <c r="H22" s="20">
        <f>IF($C22="","",IFERROR(INDEX('Food List'!$H$5:$H$146,MATCH($C22,'Food List'!$B$5:$B$146,0))*IF($D22="",1,$D22),""))</f>
        <v/>
      </c>
      <c r="I22" s="20">
        <f>IF($C22="","",IFERROR(INDEX('Food List'!$I$5:$I$146,MATCH($C22,'Food List'!$B$5:$B$146,0))*IF($D22="",1,$D22),""))</f>
        <v/>
      </c>
    </row>
    <row r="23">
      <c r="A23" s="39" t="n"/>
      <c r="B23" s="40" t="n"/>
      <c r="C23" s="40" t="n"/>
      <c r="D23" s="41" t="n"/>
      <c r="E23" s="19">
        <f>IF($C23="","",IFERROR(INDEX('Food List'!$E$5:$E$146,MATCH($C23,'Food List'!$B$5:$B$146,0))*IF($D23="",1,$D23),""))</f>
        <v/>
      </c>
      <c r="F23" s="20">
        <f>IF($C23="","",IFERROR(INDEX('Food List'!$F$5:$F$146,MATCH($C23,'Food List'!$B$5:$B$146,0))*IF($D23="",1,$D23),""))</f>
        <v/>
      </c>
      <c r="G23" s="20">
        <f>IF($C23="","",IFERROR(INDEX('Food List'!$G$5:$G$146,MATCH($C23,'Food List'!$B$5:$B$146,0))*IF($D23="",1,$D23),""))</f>
        <v/>
      </c>
      <c r="H23" s="20">
        <f>IF($C23="","",IFERROR(INDEX('Food List'!$H$5:$H$146,MATCH($C23,'Food List'!$B$5:$B$146,0))*IF($D23="",1,$D23),""))</f>
        <v/>
      </c>
      <c r="I23" s="20">
        <f>IF($C23="","",IFERROR(INDEX('Food List'!$I$5:$I$146,MATCH($C23,'Food List'!$B$5:$B$146,0))*IF($D23="",1,$D23),""))</f>
        <v/>
      </c>
    </row>
    <row r="24">
      <c r="A24" s="39" t="n"/>
      <c r="B24" s="40" t="n"/>
      <c r="C24" s="40" t="n"/>
      <c r="D24" s="41" t="n"/>
      <c r="E24" s="19">
        <f>IF($C24="","",IFERROR(INDEX('Food List'!$E$5:$E$146,MATCH($C24,'Food List'!$B$5:$B$146,0))*IF($D24="",1,$D24),""))</f>
        <v/>
      </c>
      <c r="F24" s="20">
        <f>IF($C24="","",IFERROR(INDEX('Food List'!$F$5:$F$146,MATCH($C24,'Food List'!$B$5:$B$146,0))*IF($D24="",1,$D24),""))</f>
        <v/>
      </c>
      <c r="G24" s="20">
        <f>IF($C24="","",IFERROR(INDEX('Food List'!$G$5:$G$146,MATCH($C24,'Food List'!$B$5:$B$146,0))*IF($D24="",1,$D24),""))</f>
        <v/>
      </c>
      <c r="H24" s="20">
        <f>IF($C24="","",IFERROR(INDEX('Food List'!$H$5:$H$146,MATCH($C24,'Food List'!$B$5:$B$146,0))*IF($D24="",1,$D24),""))</f>
        <v/>
      </c>
      <c r="I24" s="20">
        <f>IF($C24="","",IFERROR(INDEX('Food List'!$I$5:$I$146,MATCH($C24,'Food List'!$B$5:$B$146,0))*IF($D24="",1,$D24),""))</f>
        <v/>
      </c>
    </row>
    <row r="25">
      <c r="A25" s="39" t="n"/>
      <c r="B25" s="40" t="n"/>
      <c r="C25" s="40" t="n"/>
      <c r="D25" s="41" t="n"/>
      <c r="E25" s="19">
        <f>IF($C25="","",IFERROR(INDEX('Food List'!$E$5:$E$146,MATCH($C25,'Food List'!$B$5:$B$146,0))*IF($D25="",1,$D25),""))</f>
        <v/>
      </c>
      <c r="F25" s="20">
        <f>IF($C25="","",IFERROR(INDEX('Food List'!$F$5:$F$146,MATCH($C25,'Food List'!$B$5:$B$146,0))*IF($D25="",1,$D25),""))</f>
        <v/>
      </c>
      <c r="G25" s="20">
        <f>IF($C25="","",IFERROR(INDEX('Food List'!$G$5:$G$146,MATCH($C25,'Food List'!$B$5:$B$146,0))*IF($D25="",1,$D25),""))</f>
        <v/>
      </c>
      <c r="H25" s="20">
        <f>IF($C25="","",IFERROR(INDEX('Food List'!$H$5:$H$146,MATCH($C25,'Food List'!$B$5:$B$146,0))*IF($D25="",1,$D25),""))</f>
        <v/>
      </c>
      <c r="I25" s="20">
        <f>IF($C25="","",IFERROR(INDEX('Food List'!$I$5:$I$146,MATCH($C25,'Food List'!$B$5:$B$146,0))*IF($D25="",1,$D25),""))</f>
        <v/>
      </c>
    </row>
    <row r="26">
      <c r="A26" s="39" t="n"/>
      <c r="B26" s="40" t="n"/>
      <c r="C26" s="40" t="n"/>
      <c r="D26" s="41" t="n"/>
      <c r="E26" s="19">
        <f>IF($C26="","",IFERROR(INDEX('Food List'!$E$5:$E$146,MATCH($C26,'Food List'!$B$5:$B$146,0))*IF($D26="",1,$D26),""))</f>
        <v/>
      </c>
      <c r="F26" s="20">
        <f>IF($C26="","",IFERROR(INDEX('Food List'!$F$5:$F$146,MATCH($C26,'Food List'!$B$5:$B$146,0))*IF($D26="",1,$D26),""))</f>
        <v/>
      </c>
      <c r="G26" s="20">
        <f>IF($C26="","",IFERROR(INDEX('Food List'!$G$5:$G$146,MATCH($C26,'Food List'!$B$5:$B$146,0))*IF($D26="",1,$D26),""))</f>
        <v/>
      </c>
      <c r="H26" s="20">
        <f>IF($C26="","",IFERROR(INDEX('Food List'!$H$5:$H$146,MATCH($C26,'Food List'!$B$5:$B$146,0))*IF($D26="",1,$D26),""))</f>
        <v/>
      </c>
      <c r="I26" s="20">
        <f>IF($C26="","",IFERROR(INDEX('Food List'!$I$5:$I$146,MATCH($C26,'Food List'!$B$5:$B$146,0))*IF($D26="",1,$D26),""))</f>
        <v/>
      </c>
    </row>
    <row r="27">
      <c r="A27" s="39" t="n"/>
      <c r="B27" s="40" t="n"/>
      <c r="C27" s="40" t="n"/>
      <c r="D27" s="41" t="n"/>
      <c r="E27" s="19">
        <f>IF($C27="","",IFERROR(INDEX('Food List'!$E$5:$E$146,MATCH($C27,'Food List'!$B$5:$B$146,0))*IF($D27="",1,$D27),""))</f>
        <v/>
      </c>
      <c r="F27" s="20">
        <f>IF($C27="","",IFERROR(INDEX('Food List'!$F$5:$F$146,MATCH($C27,'Food List'!$B$5:$B$146,0))*IF($D27="",1,$D27),""))</f>
        <v/>
      </c>
      <c r="G27" s="20">
        <f>IF($C27="","",IFERROR(INDEX('Food List'!$G$5:$G$146,MATCH($C27,'Food List'!$B$5:$B$146,0))*IF($D27="",1,$D27),""))</f>
        <v/>
      </c>
      <c r="H27" s="20">
        <f>IF($C27="","",IFERROR(INDEX('Food List'!$H$5:$H$146,MATCH($C27,'Food List'!$B$5:$B$146,0))*IF($D27="",1,$D27),""))</f>
        <v/>
      </c>
      <c r="I27" s="20">
        <f>IF($C27="","",IFERROR(INDEX('Food List'!$I$5:$I$146,MATCH($C27,'Food List'!$B$5:$B$146,0))*IF($D27="",1,$D27),""))</f>
        <v/>
      </c>
    </row>
    <row r="28">
      <c r="A28" s="39" t="n"/>
      <c r="B28" s="40" t="n"/>
      <c r="C28" s="40" t="n"/>
      <c r="D28" s="41" t="n"/>
      <c r="E28" s="19">
        <f>IF($C28="","",IFERROR(INDEX('Food List'!$E$5:$E$146,MATCH($C28,'Food List'!$B$5:$B$146,0))*IF($D28="",1,$D28),""))</f>
        <v/>
      </c>
      <c r="F28" s="20">
        <f>IF($C28="","",IFERROR(INDEX('Food List'!$F$5:$F$146,MATCH($C28,'Food List'!$B$5:$B$146,0))*IF($D28="",1,$D28),""))</f>
        <v/>
      </c>
      <c r="G28" s="20">
        <f>IF($C28="","",IFERROR(INDEX('Food List'!$G$5:$G$146,MATCH($C28,'Food List'!$B$5:$B$146,0))*IF($D28="",1,$D28),""))</f>
        <v/>
      </c>
      <c r="H28" s="20">
        <f>IF($C28="","",IFERROR(INDEX('Food List'!$H$5:$H$146,MATCH($C28,'Food List'!$B$5:$B$146,0))*IF($D28="",1,$D28),""))</f>
        <v/>
      </c>
      <c r="I28" s="20">
        <f>IF($C28="","",IFERROR(INDEX('Food List'!$I$5:$I$146,MATCH($C28,'Food List'!$B$5:$B$146,0))*IF($D28="",1,$D28),""))</f>
        <v/>
      </c>
    </row>
    <row r="29">
      <c r="A29" s="39" t="n"/>
      <c r="B29" s="40" t="n"/>
      <c r="C29" s="40" t="n"/>
      <c r="D29" s="41" t="n"/>
      <c r="E29" s="19">
        <f>IF($C29="","",IFERROR(INDEX('Food List'!$E$5:$E$146,MATCH($C29,'Food List'!$B$5:$B$146,0))*IF($D29="",1,$D29),""))</f>
        <v/>
      </c>
      <c r="F29" s="20">
        <f>IF($C29="","",IFERROR(INDEX('Food List'!$F$5:$F$146,MATCH($C29,'Food List'!$B$5:$B$146,0))*IF($D29="",1,$D29),""))</f>
        <v/>
      </c>
      <c r="G29" s="20">
        <f>IF($C29="","",IFERROR(INDEX('Food List'!$G$5:$G$146,MATCH($C29,'Food List'!$B$5:$B$146,0))*IF($D29="",1,$D29),""))</f>
        <v/>
      </c>
      <c r="H29" s="20">
        <f>IF($C29="","",IFERROR(INDEX('Food List'!$H$5:$H$146,MATCH($C29,'Food List'!$B$5:$B$146,0))*IF($D29="",1,$D29),""))</f>
        <v/>
      </c>
      <c r="I29" s="20">
        <f>IF($C29="","",IFERROR(INDEX('Food List'!$I$5:$I$146,MATCH($C29,'Food List'!$B$5:$B$146,0))*IF($D29="",1,$D29),""))</f>
        <v/>
      </c>
    </row>
    <row r="30">
      <c r="A30" s="39" t="n"/>
      <c r="B30" s="40" t="n"/>
      <c r="C30" s="40" t="n"/>
      <c r="D30" s="41" t="n"/>
      <c r="E30" s="19">
        <f>IF($C30="","",IFERROR(INDEX('Food List'!$E$5:$E$146,MATCH($C30,'Food List'!$B$5:$B$146,0))*IF($D30="",1,$D30),""))</f>
        <v/>
      </c>
      <c r="F30" s="20">
        <f>IF($C30="","",IFERROR(INDEX('Food List'!$F$5:$F$146,MATCH($C30,'Food List'!$B$5:$B$146,0))*IF($D30="",1,$D30),""))</f>
        <v/>
      </c>
      <c r="G30" s="20">
        <f>IF($C30="","",IFERROR(INDEX('Food List'!$G$5:$G$146,MATCH($C30,'Food List'!$B$5:$B$146,0))*IF($D30="",1,$D30),""))</f>
        <v/>
      </c>
      <c r="H30" s="20">
        <f>IF($C30="","",IFERROR(INDEX('Food List'!$H$5:$H$146,MATCH($C30,'Food List'!$B$5:$B$146,0))*IF($D30="",1,$D30),""))</f>
        <v/>
      </c>
      <c r="I30" s="20">
        <f>IF($C30="","",IFERROR(INDEX('Food List'!$I$5:$I$146,MATCH($C30,'Food List'!$B$5:$B$146,0))*IF($D30="",1,$D30),""))</f>
        <v/>
      </c>
    </row>
    <row r="31">
      <c r="A31" s="39" t="n"/>
      <c r="B31" s="40" t="n"/>
      <c r="C31" s="40" t="n"/>
      <c r="D31" s="41" t="n"/>
      <c r="E31" s="19">
        <f>IF($C31="","",IFERROR(INDEX('Food List'!$E$5:$E$146,MATCH($C31,'Food List'!$B$5:$B$146,0))*IF($D31="",1,$D31),""))</f>
        <v/>
      </c>
      <c r="F31" s="20">
        <f>IF($C31="","",IFERROR(INDEX('Food List'!$F$5:$F$146,MATCH($C31,'Food List'!$B$5:$B$146,0))*IF($D31="",1,$D31),""))</f>
        <v/>
      </c>
      <c r="G31" s="20">
        <f>IF($C31="","",IFERROR(INDEX('Food List'!$G$5:$G$146,MATCH($C31,'Food List'!$B$5:$B$146,0))*IF($D31="",1,$D31),""))</f>
        <v/>
      </c>
      <c r="H31" s="20">
        <f>IF($C31="","",IFERROR(INDEX('Food List'!$H$5:$H$146,MATCH($C31,'Food List'!$B$5:$B$146,0))*IF($D31="",1,$D31),""))</f>
        <v/>
      </c>
      <c r="I31" s="20">
        <f>IF($C31="","",IFERROR(INDEX('Food List'!$I$5:$I$146,MATCH($C31,'Food List'!$B$5:$B$146,0))*IF($D31="",1,$D31),""))</f>
        <v/>
      </c>
    </row>
    <row r="32">
      <c r="A32" s="39" t="n"/>
      <c r="B32" s="40" t="n"/>
      <c r="C32" s="40" t="n"/>
      <c r="D32" s="41" t="n"/>
      <c r="E32" s="19">
        <f>IF($C32="","",IFERROR(INDEX('Food List'!$E$5:$E$146,MATCH($C32,'Food List'!$B$5:$B$146,0))*IF($D32="",1,$D32),""))</f>
        <v/>
      </c>
      <c r="F32" s="20">
        <f>IF($C32="","",IFERROR(INDEX('Food List'!$F$5:$F$146,MATCH($C32,'Food List'!$B$5:$B$146,0))*IF($D32="",1,$D32),""))</f>
        <v/>
      </c>
      <c r="G32" s="20">
        <f>IF($C32="","",IFERROR(INDEX('Food List'!$G$5:$G$146,MATCH($C32,'Food List'!$B$5:$B$146,0))*IF($D32="",1,$D32),""))</f>
        <v/>
      </c>
      <c r="H32" s="20">
        <f>IF($C32="","",IFERROR(INDEX('Food List'!$H$5:$H$146,MATCH($C32,'Food List'!$B$5:$B$146,0))*IF($D32="",1,$D32),""))</f>
        <v/>
      </c>
      <c r="I32" s="20">
        <f>IF($C32="","",IFERROR(INDEX('Food List'!$I$5:$I$146,MATCH($C32,'Food List'!$B$5:$B$146,0))*IF($D32="",1,$D32),""))</f>
        <v/>
      </c>
    </row>
    <row r="33">
      <c r="A33" s="39" t="n"/>
      <c r="B33" s="40" t="n"/>
      <c r="C33" s="40" t="n"/>
      <c r="D33" s="41" t="n"/>
      <c r="E33" s="19">
        <f>IF($C33="","",IFERROR(INDEX('Food List'!$E$5:$E$146,MATCH($C33,'Food List'!$B$5:$B$146,0))*IF($D33="",1,$D33),""))</f>
        <v/>
      </c>
      <c r="F33" s="20">
        <f>IF($C33="","",IFERROR(INDEX('Food List'!$F$5:$F$146,MATCH($C33,'Food List'!$B$5:$B$146,0))*IF($D33="",1,$D33),""))</f>
        <v/>
      </c>
      <c r="G33" s="20">
        <f>IF($C33="","",IFERROR(INDEX('Food List'!$G$5:$G$146,MATCH($C33,'Food List'!$B$5:$B$146,0))*IF($D33="",1,$D33),""))</f>
        <v/>
      </c>
      <c r="H33" s="20">
        <f>IF($C33="","",IFERROR(INDEX('Food List'!$H$5:$H$146,MATCH($C33,'Food List'!$B$5:$B$146,0))*IF($D33="",1,$D33),""))</f>
        <v/>
      </c>
      <c r="I33" s="20">
        <f>IF($C33="","",IFERROR(INDEX('Food List'!$I$5:$I$146,MATCH($C33,'Food List'!$B$5:$B$146,0))*IF($D33="",1,$D33),""))</f>
        <v/>
      </c>
    </row>
    <row r="34">
      <c r="A34" s="39" t="n"/>
      <c r="B34" s="40" t="n"/>
      <c r="C34" s="40" t="n"/>
      <c r="D34" s="41" t="n"/>
      <c r="E34" s="19">
        <f>IF($C34="","",IFERROR(INDEX('Food List'!$E$5:$E$146,MATCH($C34,'Food List'!$B$5:$B$146,0))*IF($D34="",1,$D34),""))</f>
        <v/>
      </c>
      <c r="F34" s="20">
        <f>IF($C34="","",IFERROR(INDEX('Food List'!$F$5:$F$146,MATCH($C34,'Food List'!$B$5:$B$146,0))*IF($D34="",1,$D34),""))</f>
        <v/>
      </c>
      <c r="G34" s="20">
        <f>IF($C34="","",IFERROR(INDEX('Food List'!$G$5:$G$146,MATCH($C34,'Food List'!$B$5:$B$146,0))*IF($D34="",1,$D34),""))</f>
        <v/>
      </c>
      <c r="H34" s="20">
        <f>IF($C34="","",IFERROR(INDEX('Food List'!$H$5:$H$146,MATCH($C34,'Food List'!$B$5:$B$146,0))*IF($D34="",1,$D34),""))</f>
        <v/>
      </c>
      <c r="I34" s="20">
        <f>IF($C34="","",IFERROR(INDEX('Food List'!$I$5:$I$146,MATCH($C34,'Food List'!$B$5:$B$146,0))*IF($D34="",1,$D34),""))</f>
        <v/>
      </c>
    </row>
    <row r="35">
      <c r="A35" s="39" t="n"/>
      <c r="B35" s="40" t="n"/>
      <c r="C35" s="40" t="n"/>
      <c r="D35" s="41" t="n"/>
      <c r="E35" s="19">
        <f>IF($C35="","",IFERROR(INDEX('Food List'!$E$5:$E$146,MATCH($C35,'Food List'!$B$5:$B$146,0))*IF($D35="",1,$D35),""))</f>
        <v/>
      </c>
      <c r="F35" s="20">
        <f>IF($C35="","",IFERROR(INDEX('Food List'!$F$5:$F$146,MATCH($C35,'Food List'!$B$5:$B$146,0))*IF($D35="",1,$D35),""))</f>
        <v/>
      </c>
      <c r="G35" s="20">
        <f>IF($C35="","",IFERROR(INDEX('Food List'!$G$5:$G$146,MATCH($C35,'Food List'!$B$5:$B$146,0))*IF($D35="",1,$D35),""))</f>
        <v/>
      </c>
      <c r="H35" s="20">
        <f>IF($C35="","",IFERROR(INDEX('Food List'!$H$5:$H$146,MATCH($C35,'Food List'!$B$5:$B$146,0))*IF($D35="",1,$D35),""))</f>
        <v/>
      </c>
      <c r="I35" s="20">
        <f>IF($C35="","",IFERROR(INDEX('Food List'!$I$5:$I$146,MATCH($C35,'Food List'!$B$5:$B$146,0))*IF($D35="",1,$D35),""))</f>
        <v/>
      </c>
    </row>
    <row r="36">
      <c r="A36" s="39" t="n"/>
      <c r="B36" s="40" t="n"/>
      <c r="C36" s="40" t="n"/>
      <c r="D36" s="41" t="n"/>
      <c r="E36" s="19">
        <f>IF($C36="","",IFERROR(INDEX('Food List'!$E$5:$E$146,MATCH($C36,'Food List'!$B$5:$B$146,0))*IF($D36="",1,$D36),""))</f>
        <v/>
      </c>
      <c r="F36" s="20">
        <f>IF($C36="","",IFERROR(INDEX('Food List'!$F$5:$F$146,MATCH($C36,'Food List'!$B$5:$B$146,0))*IF($D36="",1,$D36),""))</f>
        <v/>
      </c>
      <c r="G36" s="20">
        <f>IF($C36="","",IFERROR(INDEX('Food List'!$G$5:$G$146,MATCH($C36,'Food List'!$B$5:$B$146,0))*IF($D36="",1,$D36),""))</f>
        <v/>
      </c>
      <c r="H36" s="20">
        <f>IF($C36="","",IFERROR(INDEX('Food List'!$H$5:$H$146,MATCH($C36,'Food List'!$B$5:$B$146,0))*IF($D36="",1,$D36),""))</f>
        <v/>
      </c>
      <c r="I36" s="20">
        <f>IF($C36="","",IFERROR(INDEX('Food List'!$I$5:$I$146,MATCH($C36,'Food List'!$B$5:$B$146,0))*IF($D36="",1,$D36),""))</f>
        <v/>
      </c>
    </row>
    <row r="37">
      <c r="A37" s="39" t="n"/>
      <c r="B37" s="40" t="n"/>
      <c r="C37" s="40" t="n"/>
      <c r="D37" s="41" t="n"/>
      <c r="E37" s="19">
        <f>IF($C37="","",IFERROR(INDEX('Food List'!$E$5:$E$146,MATCH($C37,'Food List'!$B$5:$B$146,0))*IF($D37="",1,$D37),""))</f>
        <v/>
      </c>
      <c r="F37" s="20">
        <f>IF($C37="","",IFERROR(INDEX('Food List'!$F$5:$F$146,MATCH($C37,'Food List'!$B$5:$B$146,0))*IF($D37="",1,$D37),""))</f>
        <v/>
      </c>
      <c r="G37" s="20">
        <f>IF($C37="","",IFERROR(INDEX('Food List'!$G$5:$G$146,MATCH($C37,'Food List'!$B$5:$B$146,0))*IF($D37="",1,$D37),""))</f>
        <v/>
      </c>
      <c r="H37" s="20">
        <f>IF($C37="","",IFERROR(INDEX('Food List'!$H$5:$H$146,MATCH($C37,'Food List'!$B$5:$B$146,0))*IF($D37="",1,$D37),""))</f>
        <v/>
      </c>
      <c r="I37" s="20">
        <f>IF($C37="","",IFERROR(INDEX('Food List'!$I$5:$I$146,MATCH($C37,'Food List'!$B$5:$B$146,0))*IF($D37="",1,$D37),""))</f>
        <v/>
      </c>
    </row>
    <row r="38">
      <c r="A38" s="39" t="n"/>
      <c r="B38" s="40" t="n"/>
      <c r="C38" s="40" t="n"/>
      <c r="D38" s="41" t="n"/>
      <c r="E38" s="19">
        <f>IF($C38="","",IFERROR(INDEX('Food List'!$E$5:$E$146,MATCH($C38,'Food List'!$B$5:$B$146,0))*IF($D38="",1,$D38),""))</f>
        <v/>
      </c>
      <c r="F38" s="20">
        <f>IF($C38="","",IFERROR(INDEX('Food List'!$F$5:$F$146,MATCH($C38,'Food List'!$B$5:$B$146,0))*IF($D38="",1,$D38),""))</f>
        <v/>
      </c>
      <c r="G38" s="20">
        <f>IF($C38="","",IFERROR(INDEX('Food List'!$G$5:$G$146,MATCH($C38,'Food List'!$B$5:$B$146,0))*IF($D38="",1,$D38),""))</f>
        <v/>
      </c>
      <c r="H38" s="20">
        <f>IF($C38="","",IFERROR(INDEX('Food List'!$H$5:$H$146,MATCH($C38,'Food List'!$B$5:$B$146,0))*IF($D38="",1,$D38),""))</f>
        <v/>
      </c>
      <c r="I38" s="20">
        <f>IF($C38="","",IFERROR(INDEX('Food List'!$I$5:$I$146,MATCH($C38,'Food List'!$B$5:$B$146,0))*IF($D38="",1,$D38),""))</f>
        <v/>
      </c>
    </row>
    <row r="39">
      <c r="A39" s="39" t="n"/>
      <c r="B39" s="40" t="n"/>
      <c r="C39" s="40" t="n"/>
      <c r="D39" s="41" t="n"/>
      <c r="E39" s="19">
        <f>IF($C39="","",IFERROR(INDEX('Food List'!$E$5:$E$146,MATCH($C39,'Food List'!$B$5:$B$146,0))*IF($D39="",1,$D39),""))</f>
        <v/>
      </c>
      <c r="F39" s="20">
        <f>IF($C39="","",IFERROR(INDEX('Food List'!$F$5:$F$146,MATCH($C39,'Food List'!$B$5:$B$146,0))*IF($D39="",1,$D39),""))</f>
        <v/>
      </c>
      <c r="G39" s="20">
        <f>IF($C39="","",IFERROR(INDEX('Food List'!$G$5:$G$146,MATCH($C39,'Food List'!$B$5:$B$146,0))*IF($D39="",1,$D39),""))</f>
        <v/>
      </c>
      <c r="H39" s="20">
        <f>IF($C39="","",IFERROR(INDEX('Food List'!$H$5:$H$146,MATCH($C39,'Food List'!$B$5:$B$146,0))*IF($D39="",1,$D39),""))</f>
        <v/>
      </c>
      <c r="I39" s="20">
        <f>IF($C39="","",IFERROR(INDEX('Food List'!$I$5:$I$146,MATCH($C39,'Food List'!$B$5:$B$146,0))*IF($D39="",1,$D39),""))</f>
        <v/>
      </c>
    </row>
    <row r="40">
      <c r="A40" s="39" t="n"/>
      <c r="B40" s="40" t="n"/>
      <c r="C40" s="40" t="n"/>
      <c r="D40" s="41" t="n"/>
      <c r="E40" s="19">
        <f>IF($C40="","",IFERROR(INDEX('Food List'!$E$5:$E$146,MATCH($C40,'Food List'!$B$5:$B$146,0))*IF($D40="",1,$D40),""))</f>
        <v/>
      </c>
      <c r="F40" s="20">
        <f>IF($C40="","",IFERROR(INDEX('Food List'!$F$5:$F$146,MATCH($C40,'Food List'!$B$5:$B$146,0))*IF($D40="",1,$D40),""))</f>
        <v/>
      </c>
      <c r="G40" s="20">
        <f>IF($C40="","",IFERROR(INDEX('Food List'!$G$5:$G$146,MATCH($C40,'Food List'!$B$5:$B$146,0))*IF($D40="",1,$D40),""))</f>
        <v/>
      </c>
      <c r="H40" s="20">
        <f>IF($C40="","",IFERROR(INDEX('Food List'!$H$5:$H$146,MATCH($C40,'Food List'!$B$5:$B$146,0))*IF($D40="",1,$D40),""))</f>
        <v/>
      </c>
      <c r="I40" s="20">
        <f>IF($C40="","",IFERROR(INDEX('Food List'!$I$5:$I$146,MATCH($C40,'Food List'!$B$5:$B$146,0))*IF($D40="",1,$D40),""))</f>
        <v/>
      </c>
    </row>
    <row r="41">
      <c r="A41" s="39" t="n"/>
      <c r="B41" s="40" t="n"/>
      <c r="C41" s="40" t="n"/>
      <c r="D41" s="41" t="n"/>
      <c r="E41" s="19">
        <f>IF($C41="","",IFERROR(INDEX('Food List'!$E$5:$E$146,MATCH($C41,'Food List'!$B$5:$B$146,0))*IF($D41="",1,$D41),""))</f>
        <v/>
      </c>
      <c r="F41" s="20">
        <f>IF($C41="","",IFERROR(INDEX('Food List'!$F$5:$F$146,MATCH($C41,'Food List'!$B$5:$B$146,0))*IF($D41="",1,$D41),""))</f>
        <v/>
      </c>
      <c r="G41" s="20">
        <f>IF($C41="","",IFERROR(INDEX('Food List'!$G$5:$G$146,MATCH($C41,'Food List'!$B$5:$B$146,0))*IF($D41="",1,$D41),""))</f>
        <v/>
      </c>
      <c r="H41" s="20">
        <f>IF($C41="","",IFERROR(INDEX('Food List'!$H$5:$H$146,MATCH($C41,'Food List'!$B$5:$B$146,0))*IF($D41="",1,$D41),""))</f>
        <v/>
      </c>
      <c r="I41" s="20">
        <f>IF($C41="","",IFERROR(INDEX('Food List'!$I$5:$I$146,MATCH($C41,'Food List'!$B$5:$B$146,0))*IF($D41="",1,$D41),""))</f>
        <v/>
      </c>
    </row>
    <row r="42">
      <c r="A42" s="39" t="n"/>
      <c r="B42" s="40" t="n"/>
      <c r="C42" s="40" t="n"/>
      <c r="D42" s="41" t="n"/>
      <c r="E42" s="19">
        <f>IF($C42="","",IFERROR(INDEX('Food List'!$E$5:$E$146,MATCH($C42,'Food List'!$B$5:$B$146,0))*IF($D42="",1,$D42),""))</f>
        <v/>
      </c>
      <c r="F42" s="20">
        <f>IF($C42="","",IFERROR(INDEX('Food List'!$F$5:$F$146,MATCH($C42,'Food List'!$B$5:$B$146,0))*IF($D42="",1,$D42),""))</f>
        <v/>
      </c>
      <c r="G42" s="20">
        <f>IF($C42="","",IFERROR(INDEX('Food List'!$G$5:$G$146,MATCH($C42,'Food List'!$B$5:$B$146,0))*IF($D42="",1,$D42),""))</f>
        <v/>
      </c>
      <c r="H42" s="20">
        <f>IF($C42="","",IFERROR(INDEX('Food List'!$H$5:$H$146,MATCH($C42,'Food List'!$B$5:$B$146,0))*IF($D42="",1,$D42),""))</f>
        <v/>
      </c>
      <c r="I42" s="20">
        <f>IF($C42="","",IFERROR(INDEX('Food List'!$I$5:$I$146,MATCH($C42,'Food List'!$B$5:$B$146,0))*IF($D42="",1,$D42),""))</f>
        <v/>
      </c>
    </row>
    <row r="43">
      <c r="A43" s="39" t="n"/>
      <c r="B43" s="40" t="n"/>
      <c r="C43" s="40" t="n"/>
      <c r="D43" s="41" t="n"/>
      <c r="E43" s="19">
        <f>IF($C43="","",IFERROR(INDEX('Food List'!$E$5:$E$146,MATCH($C43,'Food List'!$B$5:$B$146,0))*IF($D43="",1,$D43),""))</f>
        <v/>
      </c>
      <c r="F43" s="20">
        <f>IF($C43="","",IFERROR(INDEX('Food List'!$F$5:$F$146,MATCH($C43,'Food List'!$B$5:$B$146,0))*IF($D43="",1,$D43),""))</f>
        <v/>
      </c>
      <c r="G43" s="20">
        <f>IF($C43="","",IFERROR(INDEX('Food List'!$G$5:$G$146,MATCH($C43,'Food List'!$B$5:$B$146,0))*IF($D43="",1,$D43),""))</f>
        <v/>
      </c>
      <c r="H43" s="20">
        <f>IF($C43="","",IFERROR(INDEX('Food List'!$H$5:$H$146,MATCH($C43,'Food List'!$B$5:$B$146,0))*IF($D43="",1,$D43),""))</f>
        <v/>
      </c>
      <c r="I43" s="20">
        <f>IF($C43="","",IFERROR(INDEX('Food List'!$I$5:$I$146,MATCH($C43,'Food List'!$B$5:$B$146,0))*IF($D43="",1,$D43),""))</f>
        <v/>
      </c>
    </row>
    <row r="44">
      <c r="A44" s="39" t="n"/>
      <c r="B44" s="40" t="n"/>
      <c r="C44" s="40" t="n"/>
      <c r="D44" s="41" t="n"/>
      <c r="E44" s="19">
        <f>IF($C44="","",IFERROR(INDEX('Food List'!$E$5:$E$146,MATCH($C44,'Food List'!$B$5:$B$146,0))*IF($D44="",1,$D44),""))</f>
        <v/>
      </c>
      <c r="F44" s="20">
        <f>IF($C44="","",IFERROR(INDEX('Food List'!$F$5:$F$146,MATCH($C44,'Food List'!$B$5:$B$146,0))*IF($D44="",1,$D44),""))</f>
        <v/>
      </c>
      <c r="G44" s="20">
        <f>IF($C44="","",IFERROR(INDEX('Food List'!$G$5:$G$146,MATCH($C44,'Food List'!$B$5:$B$146,0))*IF($D44="",1,$D44),""))</f>
        <v/>
      </c>
      <c r="H44" s="20">
        <f>IF($C44="","",IFERROR(INDEX('Food List'!$H$5:$H$146,MATCH($C44,'Food List'!$B$5:$B$146,0))*IF($D44="",1,$D44),""))</f>
        <v/>
      </c>
      <c r="I44" s="20">
        <f>IF($C44="","",IFERROR(INDEX('Food List'!$I$5:$I$146,MATCH($C44,'Food List'!$B$5:$B$146,0))*IF($D44="",1,$D44),""))</f>
        <v/>
      </c>
    </row>
    <row r="45">
      <c r="A45" s="39" t="n"/>
      <c r="B45" s="40" t="n"/>
      <c r="C45" s="40" t="n"/>
      <c r="D45" s="41" t="n"/>
      <c r="E45" s="19">
        <f>IF($C45="","",IFERROR(INDEX('Food List'!$E$5:$E$146,MATCH($C45,'Food List'!$B$5:$B$146,0))*IF($D45="",1,$D45),""))</f>
        <v/>
      </c>
      <c r="F45" s="20">
        <f>IF($C45="","",IFERROR(INDEX('Food List'!$F$5:$F$146,MATCH($C45,'Food List'!$B$5:$B$146,0))*IF($D45="",1,$D45),""))</f>
        <v/>
      </c>
      <c r="G45" s="20">
        <f>IF($C45="","",IFERROR(INDEX('Food List'!$G$5:$G$146,MATCH($C45,'Food List'!$B$5:$B$146,0))*IF($D45="",1,$D45),""))</f>
        <v/>
      </c>
      <c r="H45" s="20">
        <f>IF($C45="","",IFERROR(INDEX('Food List'!$H$5:$H$146,MATCH($C45,'Food List'!$B$5:$B$146,0))*IF($D45="",1,$D45),""))</f>
        <v/>
      </c>
      <c r="I45" s="20">
        <f>IF($C45="","",IFERROR(INDEX('Food List'!$I$5:$I$146,MATCH($C45,'Food List'!$B$5:$B$146,0))*IF($D45="",1,$D45),""))</f>
        <v/>
      </c>
    </row>
    <row r="46">
      <c r="A46" s="39" t="n"/>
      <c r="B46" s="40" t="n"/>
      <c r="C46" s="40" t="n"/>
      <c r="D46" s="41" t="n"/>
      <c r="E46" s="19">
        <f>IF($C46="","",IFERROR(INDEX('Food List'!$E$5:$E$146,MATCH($C46,'Food List'!$B$5:$B$146,0))*IF($D46="",1,$D46),""))</f>
        <v/>
      </c>
      <c r="F46" s="20">
        <f>IF($C46="","",IFERROR(INDEX('Food List'!$F$5:$F$146,MATCH($C46,'Food List'!$B$5:$B$146,0))*IF($D46="",1,$D46),""))</f>
        <v/>
      </c>
      <c r="G46" s="20">
        <f>IF($C46="","",IFERROR(INDEX('Food List'!$G$5:$G$146,MATCH($C46,'Food List'!$B$5:$B$146,0))*IF($D46="",1,$D46),""))</f>
        <v/>
      </c>
      <c r="H46" s="20">
        <f>IF($C46="","",IFERROR(INDEX('Food List'!$H$5:$H$146,MATCH($C46,'Food List'!$B$5:$B$146,0))*IF($D46="",1,$D46),""))</f>
        <v/>
      </c>
      <c r="I46" s="20">
        <f>IF($C46="","",IFERROR(INDEX('Food List'!$I$5:$I$146,MATCH($C46,'Food List'!$B$5:$B$146,0))*IF($D46="",1,$D46),""))</f>
        <v/>
      </c>
    </row>
    <row r="47">
      <c r="A47" s="39" t="n"/>
      <c r="B47" s="40" t="n"/>
      <c r="C47" s="40" t="n"/>
      <c r="D47" s="41" t="n"/>
      <c r="E47" s="19">
        <f>IF($C47="","",IFERROR(INDEX('Food List'!$E$5:$E$146,MATCH($C47,'Food List'!$B$5:$B$146,0))*IF($D47="",1,$D47),""))</f>
        <v/>
      </c>
      <c r="F47" s="20">
        <f>IF($C47="","",IFERROR(INDEX('Food List'!$F$5:$F$146,MATCH($C47,'Food List'!$B$5:$B$146,0))*IF($D47="",1,$D47),""))</f>
        <v/>
      </c>
      <c r="G47" s="20">
        <f>IF($C47="","",IFERROR(INDEX('Food List'!$G$5:$G$146,MATCH($C47,'Food List'!$B$5:$B$146,0))*IF($D47="",1,$D47),""))</f>
        <v/>
      </c>
      <c r="H47" s="20">
        <f>IF($C47="","",IFERROR(INDEX('Food List'!$H$5:$H$146,MATCH($C47,'Food List'!$B$5:$B$146,0))*IF($D47="",1,$D47),""))</f>
        <v/>
      </c>
      <c r="I47" s="20">
        <f>IF($C47="","",IFERROR(INDEX('Food List'!$I$5:$I$146,MATCH($C47,'Food List'!$B$5:$B$146,0))*IF($D47="",1,$D47),""))</f>
        <v/>
      </c>
    </row>
    <row r="48">
      <c r="A48" s="39" t="n"/>
      <c r="B48" s="40" t="n"/>
      <c r="C48" s="40" t="n"/>
      <c r="D48" s="41" t="n"/>
      <c r="E48" s="19">
        <f>IF($C48="","",IFERROR(INDEX('Food List'!$E$5:$E$146,MATCH($C48,'Food List'!$B$5:$B$146,0))*IF($D48="",1,$D48),""))</f>
        <v/>
      </c>
      <c r="F48" s="20">
        <f>IF($C48="","",IFERROR(INDEX('Food List'!$F$5:$F$146,MATCH($C48,'Food List'!$B$5:$B$146,0))*IF($D48="",1,$D48),""))</f>
        <v/>
      </c>
      <c r="G48" s="20">
        <f>IF($C48="","",IFERROR(INDEX('Food List'!$G$5:$G$146,MATCH($C48,'Food List'!$B$5:$B$146,0))*IF($D48="",1,$D48),""))</f>
        <v/>
      </c>
      <c r="H48" s="20">
        <f>IF($C48="","",IFERROR(INDEX('Food List'!$H$5:$H$146,MATCH($C48,'Food List'!$B$5:$B$146,0))*IF($D48="",1,$D48),""))</f>
        <v/>
      </c>
      <c r="I48" s="20">
        <f>IF($C48="","",IFERROR(INDEX('Food List'!$I$5:$I$146,MATCH($C48,'Food List'!$B$5:$B$146,0))*IF($D48="",1,$D48),""))</f>
        <v/>
      </c>
    </row>
    <row r="49">
      <c r="A49" s="39" t="n"/>
      <c r="B49" s="40" t="n"/>
      <c r="C49" s="40" t="n"/>
      <c r="D49" s="41" t="n"/>
      <c r="E49" s="19">
        <f>IF($C49="","",IFERROR(INDEX('Food List'!$E$5:$E$146,MATCH($C49,'Food List'!$B$5:$B$146,0))*IF($D49="",1,$D49),""))</f>
        <v/>
      </c>
      <c r="F49" s="20">
        <f>IF($C49="","",IFERROR(INDEX('Food List'!$F$5:$F$146,MATCH($C49,'Food List'!$B$5:$B$146,0))*IF($D49="",1,$D49),""))</f>
        <v/>
      </c>
      <c r="G49" s="20">
        <f>IF($C49="","",IFERROR(INDEX('Food List'!$G$5:$G$146,MATCH($C49,'Food List'!$B$5:$B$146,0))*IF($D49="",1,$D49),""))</f>
        <v/>
      </c>
      <c r="H49" s="20">
        <f>IF($C49="","",IFERROR(INDEX('Food List'!$H$5:$H$146,MATCH($C49,'Food List'!$B$5:$B$146,0))*IF($D49="",1,$D49),""))</f>
        <v/>
      </c>
      <c r="I49" s="20">
        <f>IF($C49="","",IFERROR(INDEX('Food List'!$I$5:$I$146,MATCH($C49,'Food List'!$B$5:$B$146,0))*IF($D49="",1,$D49),""))</f>
        <v/>
      </c>
    </row>
    <row r="50">
      <c r="A50" s="39" t="n"/>
      <c r="B50" s="40" t="n"/>
      <c r="C50" s="40" t="n"/>
      <c r="D50" s="41" t="n"/>
      <c r="E50" s="19">
        <f>IF($C50="","",IFERROR(INDEX('Food List'!$E$5:$E$146,MATCH($C50,'Food List'!$B$5:$B$146,0))*IF($D50="",1,$D50),""))</f>
        <v/>
      </c>
      <c r="F50" s="20">
        <f>IF($C50="","",IFERROR(INDEX('Food List'!$F$5:$F$146,MATCH($C50,'Food List'!$B$5:$B$146,0))*IF($D50="",1,$D50),""))</f>
        <v/>
      </c>
      <c r="G50" s="20">
        <f>IF($C50="","",IFERROR(INDEX('Food List'!$G$5:$G$146,MATCH($C50,'Food List'!$B$5:$B$146,0))*IF($D50="",1,$D50),""))</f>
        <v/>
      </c>
      <c r="H50" s="20">
        <f>IF($C50="","",IFERROR(INDEX('Food List'!$H$5:$H$146,MATCH($C50,'Food List'!$B$5:$B$146,0))*IF($D50="",1,$D50),""))</f>
        <v/>
      </c>
      <c r="I50" s="20">
        <f>IF($C50="","",IFERROR(INDEX('Food List'!$I$5:$I$146,MATCH($C50,'Food List'!$B$5:$B$146,0))*IF($D50="",1,$D50),""))</f>
        <v/>
      </c>
    </row>
    <row r="51">
      <c r="A51" s="39" t="n"/>
      <c r="B51" s="40" t="n"/>
      <c r="C51" s="40" t="n"/>
      <c r="D51" s="41" t="n"/>
      <c r="E51" s="19">
        <f>IF($C51="","",IFERROR(INDEX('Food List'!$E$5:$E$146,MATCH($C51,'Food List'!$B$5:$B$146,0))*IF($D51="",1,$D51),""))</f>
        <v/>
      </c>
      <c r="F51" s="20">
        <f>IF($C51="","",IFERROR(INDEX('Food List'!$F$5:$F$146,MATCH($C51,'Food List'!$B$5:$B$146,0))*IF($D51="",1,$D51),""))</f>
        <v/>
      </c>
      <c r="G51" s="20">
        <f>IF($C51="","",IFERROR(INDEX('Food List'!$G$5:$G$146,MATCH($C51,'Food List'!$B$5:$B$146,0))*IF($D51="",1,$D51),""))</f>
        <v/>
      </c>
      <c r="H51" s="20">
        <f>IF($C51="","",IFERROR(INDEX('Food List'!$H$5:$H$146,MATCH($C51,'Food List'!$B$5:$B$146,0))*IF($D51="",1,$D51),""))</f>
        <v/>
      </c>
      <c r="I51" s="20">
        <f>IF($C51="","",IFERROR(INDEX('Food List'!$I$5:$I$146,MATCH($C51,'Food List'!$B$5:$B$146,0))*IF($D51="",1,$D51),""))</f>
        <v/>
      </c>
    </row>
    <row r="52">
      <c r="A52" s="39" t="n"/>
      <c r="B52" s="40" t="n"/>
      <c r="C52" s="40" t="n"/>
      <c r="D52" s="41" t="n"/>
      <c r="E52" s="19">
        <f>IF($C52="","",IFERROR(INDEX('Food List'!$E$5:$E$146,MATCH($C52,'Food List'!$B$5:$B$146,0))*IF($D52="",1,$D52),""))</f>
        <v/>
      </c>
      <c r="F52" s="20">
        <f>IF($C52="","",IFERROR(INDEX('Food List'!$F$5:$F$146,MATCH($C52,'Food List'!$B$5:$B$146,0))*IF($D52="",1,$D52),""))</f>
        <v/>
      </c>
      <c r="G52" s="20">
        <f>IF($C52="","",IFERROR(INDEX('Food List'!$G$5:$G$146,MATCH($C52,'Food List'!$B$5:$B$146,0))*IF($D52="",1,$D52),""))</f>
        <v/>
      </c>
      <c r="H52" s="20">
        <f>IF($C52="","",IFERROR(INDEX('Food List'!$H$5:$H$146,MATCH($C52,'Food List'!$B$5:$B$146,0))*IF($D52="",1,$D52),""))</f>
        <v/>
      </c>
      <c r="I52" s="20">
        <f>IF($C52="","",IFERROR(INDEX('Food List'!$I$5:$I$146,MATCH($C52,'Food List'!$B$5:$B$146,0))*IF($D52="",1,$D52),""))</f>
        <v/>
      </c>
    </row>
    <row r="53">
      <c r="A53" s="39" t="n"/>
      <c r="B53" s="40" t="n"/>
      <c r="C53" s="40" t="n"/>
      <c r="D53" s="41" t="n"/>
      <c r="E53" s="19">
        <f>IF($C53="","",IFERROR(INDEX('Food List'!$E$5:$E$146,MATCH($C53,'Food List'!$B$5:$B$146,0))*IF($D53="",1,$D53),""))</f>
        <v/>
      </c>
      <c r="F53" s="20">
        <f>IF($C53="","",IFERROR(INDEX('Food List'!$F$5:$F$146,MATCH($C53,'Food List'!$B$5:$B$146,0))*IF($D53="",1,$D53),""))</f>
        <v/>
      </c>
      <c r="G53" s="20">
        <f>IF($C53="","",IFERROR(INDEX('Food List'!$G$5:$G$146,MATCH($C53,'Food List'!$B$5:$B$146,0))*IF($D53="",1,$D53),""))</f>
        <v/>
      </c>
      <c r="H53" s="20">
        <f>IF($C53="","",IFERROR(INDEX('Food List'!$H$5:$H$146,MATCH($C53,'Food List'!$B$5:$B$146,0))*IF($D53="",1,$D53),""))</f>
        <v/>
      </c>
      <c r="I53" s="20">
        <f>IF($C53="","",IFERROR(INDEX('Food List'!$I$5:$I$146,MATCH($C53,'Food List'!$B$5:$B$146,0))*IF($D53="",1,$D53),""))</f>
        <v/>
      </c>
    </row>
    <row r="54">
      <c r="A54" s="39" t="n"/>
      <c r="B54" s="40" t="n"/>
      <c r="C54" s="40" t="n"/>
      <c r="D54" s="41" t="n"/>
      <c r="E54" s="19">
        <f>IF($C54="","",IFERROR(INDEX('Food List'!$E$5:$E$146,MATCH($C54,'Food List'!$B$5:$B$146,0))*IF($D54="",1,$D54),""))</f>
        <v/>
      </c>
      <c r="F54" s="20">
        <f>IF($C54="","",IFERROR(INDEX('Food List'!$F$5:$F$146,MATCH($C54,'Food List'!$B$5:$B$146,0))*IF($D54="",1,$D54),""))</f>
        <v/>
      </c>
      <c r="G54" s="20">
        <f>IF($C54="","",IFERROR(INDEX('Food List'!$G$5:$G$146,MATCH($C54,'Food List'!$B$5:$B$146,0))*IF($D54="",1,$D54),""))</f>
        <v/>
      </c>
      <c r="H54" s="20">
        <f>IF($C54="","",IFERROR(INDEX('Food List'!$H$5:$H$146,MATCH($C54,'Food List'!$B$5:$B$146,0))*IF($D54="",1,$D54),""))</f>
        <v/>
      </c>
      <c r="I54" s="20">
        <f>IF($C54="","",IFERROR(INDEX('Food List'!$I$5:$I$146,MATCH($C54,'Food List'!$B$5:$B$146,0))*IF($D54="",1,$D54),""))</f>
        <v/>
      </c>
    </row>
    <row r="55">
      <c r="A55" s="39" t="n"/>
      <c r="B55" s="40" t="n"/>
      <c r="C55" s="40" t="n"/>
      <c r="D55" s="41" t="n"/>
      <c r="E55" s="19">
        <f>IF($C55="","",IFERROR(INDEX('Food List'!$E$5:$E$146,MATCH($C55,'Food List'!$B$5:$B$146,0))*IF($D55="",1,$D55),""))</f>
        <v/>
      </c>
      <c r="F55" s="20">
        <f>IF($C55="","",IFERROR(INDEX('Food List'!$F$5:$F$146,MATCH($C55,'Food List'!$B$5:$B$146,0))*IF($D55="",1,$D55),""))</f>
        <v/>
      </c>
      <c r="G55" s="20">
        <f>IF($C55="","",IFERROR(INDEX('Food List'!$G$5:$G$146,MATCH($C55,'Food List'!$B$5:$B$146,0))*IF($D55="",1,$D55),""))</f>
        <v/>
      </c>
      <c r="H55" s="20">
        <f>IF($C55="","",IFERROR(INDEX('Food List'!$H$5:$H$146,MATCH($C55,'Food List'!$B$5:$B$146,0))*IF($D55="",1,$D55),""))</f>
        <v/>
      </c>
      <c r="I55" s="20">
        <f>IF($C55="","",IFERROR(INDEX('Food List'!$I$5:$I$146,MATCH($C55,'Food List'!$B$5:$B$146,0))*IF($D55="",1,$D55),""))</f>
        <v/>
      </c>
    </row>
    <row r="56">
      <c r="A56" s="39" t="n"/>
      <c r="B56" s="40" t="n"/>
      <c r="C56" s="40" t="n"/>
      <c r="D56" s="41" t="n"/>
      <c r="E56" s="19">
        <f>IF($C56="","",IFERROR(INDEX('Food List'!$E$5:$E$146,MATCH($C56,'Food List'!$B$5:$B$146,0))*IF($D56="",1,$D56),""))</f>
        <v/>
      </c>
      <c r="F56" s="20">
        <f>IF($C56="","",IFERROR(INDEX('Food List'!$F$5:$F$146,MATCH($C56,'Food List'!$B$5:$B$146,0))*IF($D56="",1,$D56),""))</f>
        <v/>
      </c>
      <c r="G56" s="20">
        <f>IF($C56="","",IFERROR(INDEX('Food List'!$G$5:$G$146,MATCH($C56,'Food List'!$B$5:$B$146,0))*IF($D56="",1,$D56),""))</f>
        <v/>
      </c>
      <c r="H56" s="20">
        <f>IF($C56="","",IFERROR(INDEX('Food List'!$H$5:$H$146,MATCH($C56,'Food List'!$B$5:$B$146,0))*IF($D56="",1,$D56),""))</f>
        <v/>
      </c>
      <c r="I56" s="20">
        <f>IF($C56="","",IFERROR(INDEX('Food List'!$I$5:$I$146,MATCH($C56,'Food List'!$B$5:$B$146,0))*IF($D56="",1,$D56),""))</f>
        <v/>
      </c>
    </row>
    <row r="57">
      <c r="A57" s="39" t="n"/>
      <c r="B57" s="40" t="n"/>
      <c r="C57" s="40" t="n"/>
      <c r="D57" s="41" t="n"/>
      <c r="E57" s="19">
        <f>IF($C57="","",IFERROR(INDEX('Food List'!$E$5:$E$146,MATCH($C57,'Food List'!$B$5:$B$146,0))*IF($D57="",1,$D57),""))</f>
        <v/>
      </c>
      <c r="F57" s="20">
        <f>IF($C57="","",IFERROR(INDEX('Food List'!$F$5:$F$146,MATCH($C57,'Food List'!$B$5:$B$146,0))*IF($D57="",1,$D57),""))</f>
        <v/>
      </c>
      <c r="G57" s="20">
        <f>IF($C57="","",IFERROR(INDEX('Food List'!$G$5:$G$146,MATCH($C57,'Food List'!$B$5:$B$146,0))*IF($D57="",1,$D57),""))</f>
        <v/>
      </c>
      <c r="H57" s="20">
        <f>IF($C57="","",IFERROR(INDEX('Food List'!$H$5:$H$146,MATCH($C57,'Food List'!$B$5:$B$146,0))*IF($D57="",1,$D57),""))</f>
        <v/>
      </c>
      <c r="I57" s="20">
        <f>IF($C57="","",IFERROR(INDEX('Food List'!$I$5:$I$146,MATCH($C57,'Food List'!$B$5:$B$146,0))*IF($D57="",1,$D57),""))</f>
        <v/>
      </c>
    </row>
    <row r="58">
      <c r="A58" s="39" t="n"/>
      <c r="B58" s="40" t="n"/>
      <c r="C58" s="40" t="n"/>
      <c r="D58" s="41" t="n"/>
      <c r="E58" s="19">
        <f>IF($C58="","",IFERROR(INDEX('Food List'!$E$5:$E$146,MATCH($C58,'Food List'!$B$5:$B$146,0))*IF($D58="",1,$D58),""))</f>
        <v/>
      </c>
      <c r="F58" s="20">
        <f>IF($C58="","",IFERROR(INDEX('Food List'!$F$5:$F$146,MATCH($C58,'Food List'!$B$5:$B$146,0))*IF($D58="",1,$D58),""))</f>
        <v/>
      </c>
      <c r="G58" s="20">
        <f>IF($C58="","",IFERROR(INDEX('Food List'!$G$5:$G$146,MATCH($C58,'Food List'!$B$5:$B$146,0))*IF($D58="",1,$D58),""))</f>
        <v/>
      </c>
      <c r="H58" s="20">
        <f>IF($C58="","",IFERROR(INDEX('Food List'!$H$5:$H$146,MATCH($C58,'Food List'!$B$5:$B$146,0))*IF($D58="",1,$D58),""))</f>
        <v/>
      </c>
      <c r="I58" s="20">
        <f>IF($C58="","",IFERROR(INDEX('Food List'!$I$5:$I$146,MATCH($C58,'Food List'!$B$5:$B$146,0))*IF($D58="",1,$D58),""))</f>
        <v/>
      </c>
    </row>
    <row r="59">
      <c r="A59" s="39" t="n"/>
      <c r="B59" s="40" t="n"/>
      <c r="C59" s="40" t="n"/>
      <c r="D59" s="41" t="n"/>
      <c r="E59" s="19">
        <f>IF($C59="","",IFERROR(INDEX('Food List'!$E$5:$E$146,MATCH($C59,'Food List'!$B$5:$B$146,0))*IF($D59="",1,$D59),""))</f>
        <v/>
      </c>
      <c r="F59" s="20">
        <f>IF($C59="","",IFERROR(INDEX('Food List'!$F$5:$F$146,MATCH($C59,'Food List'!$B$5:$B$146,0))*IF($D59="",1,$D59),""))</f>
        <v/>
      </c>
      <c r="G59" s="20">
        <f>IF($C59="","",IFERROR(INDEX('Food List'!$G$5:$G$146,MATCH($C59,'Food List'!$B$5:$B$146,0))*IF($D59="",1,$D59),""))</f>
        <v/>
      </c>
      <c r="H59" s="20">
        <f>IF($C59="","",IFERROR(INDEX('Food List'!$H$5:$H$146,MATCH($C59,'Food List'!$B$5:$B$146,0))*IF($D59="",1,$D59),""))</f>
        <v/>
      </c>
      <c r="I59" s="20">
        <f>IF($C59="","",IFERROR(INDEX('Food List'!$I$5:$I$146,MATCH($C59,'Food List'!$B$5:$B$146,0))*IF($D59="",1,$D59),""))</f>
        <v/>
      </c>
    </row>
    <row r="60">
      <c r="A60" s="39" t="n"/>
      <c r="B60" s="40" t="n"/>
      <c r="C60" s="40" t="n"/>
      <c r="D60" s="41" t="n"/>
      <c r="E60" s="19">
        <f>IF($C60="","",IFERROR(INDEX('Food List'!$E$5:$E$146,MATCH($C60,'Food List'!$B$5:$B$146,0))*IF($D60="",1,$D60),""))</f>
        <v/>
      </c>
      <c r="F60" s="20">
        <f>IF($C60="","",IFERROR(INDEX('Food List'!$F$5:$F$146,MATCH($C60,'Food List'!$B$5:$B$146,0))*IF($D60="",1,$D60),""))</f>
        <v/>
      </c>
      <c r="G60" s="20">
        <f>IF($C60="","",IFERROR(INDEX('Food List'!$G$5:$G$146,MATCH($C60,'Food List'!$B$5:$B$146,0))*IF($D60="",1,$D60),""))</f>
        <v/>
      </c>
      <c r="H60" s="20">
        <f>IF($C60="","",IFERROR(INDEX('Food List'!$H$5:$H$146,MATCH($C60,'Food List'!$B$5:$B$146,0))*IF($D60="",1,$D60),""))</f>
        <v/>
      </c>
      <c r="I60" s="20">
        <f>IF($C60="","",IFERROR(INDEX('Food List'!$I$5:$I$146,MATCH($C60,'Food List'!$B$5:$B$146,0))*IF($D60="",1,$D60),""))</f>
        <v/>
      </c>
    </row>
    <row r="61">
      <c r="A61" s="39" t="n"/>
      <c r="B61" s="40" t="n"/>
      <c r="C61" s="40" t="n"/>
      <c r="D61" s="41" t="n"/>
      <c r="E61" s="19">
        <f>IF($C61="","",IFERROR(INDEX('Food List'!$E$5:$E$146,MATCH($C61,'Food List'!$B$5:$B$146,0))*IF($D61="",1,$D61),""))</f>
        <v/>
      </c>
      <c r="F61" s="20">
        <f>IF($C61="","",IFERROR(INDEX('Food List'!$F$5:$F$146,MATCH($C61,'Food List'!$B$5:$B$146,0))*IF($D61="",1,$D61),""))</f>
        <v/>
      </c>
      <c r="G61" s="20">
        <f>IF($C61="","",IFERROR(INDEX('Food List'!$G$5:$G$146,MATCH($C61,'Food List'!$B$5:$B$146,0))*IF($D61="",1,$D61),""))</f>
        <v/>
      </c>
      <c r="H61" s="20">
        <f>IF($C61="","",IFERROR(INDEX('Food List'!$H$5:$H$146,MATCH($C61,'Food List'!$B$5:$B$146,0))*IF($D61="",1,$D61),""))</f>
        <v/>
      </c>
      <c r="I61" s="20">
        <f>IF($C61="","",IFERROR(INDEX('Food List'!$I$5:$I$146,MATCH($C61,'Food List'!$B$5:$B$146,0))*IF($D61="",1,$D61),""))</f>
        <v/>
      </c>
    </row>
    <row r="62">
      <c r="A62" s="39" t="n"/>
      <c r="B62" s="40" t="n"/>
      <c r="C62" s="40" t="n"/>
      <c r="D62" s="41" t="n"/>
      <c r="E62" s="19">
        <f>IF($C62="","",IFERROR(INDEX('Food List'!$E$5:$E$146,MATCH($C62,'Food List'!$B$5:$B$146,0))*IF($D62="",1,$D62),""))</f>
        <v/>
      </c>
      <c r="F62" s="20">
        <f>IF($C62="","",IFERROR(INDEX('Food List'!$F$5:$F$146,MATCH($C62,'Food List'!$B$5:$B$146,0))*IF($D62="",1,$D62),""))</f>
        <v/>
      </c>
      <c r="G62" s="20">
        <f>IF($C62="","",IFERROR(INDEX('Food List'!$G$5:$G$146,MATCH($C62,'Food List'!$B$5:$B$146,0))*IF($D62="",1,$D62),""))</f>
        <v/>
      </c>
      <c r="H62" s="20">
        <f>IF($C62="","",IFERROR(INDEX('Food List'!$H$5:$H$146,MATCH($C62,'Food List'!$B$5:$B$146,0))*IF($D62="",1,$D62),""))</f>
        <v/>
      </c>
      <c r="I62" s="20">
        <f>IF($C62="","",IFERROR(INDEX('Food List'!$I$5:$I$146,MATCH($C62,'Food List'!$B$5:$B$146,0))*IF($D62="",1,$D62),""))</f>
        <v/>
      </c>
    </row>
    <row r="63">
      <c r="A63" s="39" t="n"/>
      <c r="B63" s="40" t="n"/>
      <c r="C63" s="40" t="n"/>
      <c r="D63" s="41" t="n"/>
      <c r="E63" s="19">
        <f>IF($C63="","",IFERROR(INDEX('Food List'!$E$5:$E$146,MATCH($C63,'Food List'!$B$5:$B$146,0))*IF($D63="",1,$D63),""))</f>
        <v/>
      </c>
      <c r="F63" s="20">
        <f>IF($C63="","",IFERROR(INDEX('Food List'!$F$5:$F$146,MATCH($C63,'Food List'!$B$5:$B$146,0))*IF($D63="",1,$D63),""))</f>
        <v/>
      </c>
      <c r="G63" s="20">
        <f>IF($C63="","",IFERROR(INDEX('Food List'!$G$5:$G$146,MATCH($C63,'Food List'!$B$5:$B$146,0))*IF($D63="",1,$D63),""))</f>
        <v/>
      </c>
      <c r="H63" s="20">
        <f>IF($C63="","",IFERROR(INDEX('Food List'!$H$5:$H$146,MATCH($C63,'Food List'!$B$5:$B$146,0))*IF($D63="",1,$D63),""))</f>
        <v/>
      </c>
      <c r="I63" s="20">
        <f>IF($C63="","",IFERROR(INDEX('Food List'!$I$5:$I$146,MATCH($C63,'Food List'!$B$5:$B$146,0))*IF($D63="",1,$D63),""))</f>
        <v/>
      </c>
    </row>
    <row r="64">
      <c r="A64" s="39" t="n"/>
      <c r="B64" s="40" t="n"/>
      <c r="C64" s="40" t="n"/>
      <c r="D64" s="41" t="n"/>
      <c r="E64" s="19">
        <f>IF($C64="","",IFERROR(INDEX('Food List'!$E$5:$E$146,MATCH($C64,'Food List'!$B$5:$B$146,0))*IF($D64="",1,$D64),""))</f>
        <v/>
      </c>
      <c r="F64" s="20">
        <f>IF($C64="","",IFERROR(INDEX('Food List'!$F$5:$F$146,MATCH($C64,'Food List'!$B$5:$B$146,0))*IF($D64="",1,$D64),""))</f>
        <v/>
      </c>
      <c r="G64" s="20">
        <f>IF($C64="","",IFERROR(INDEX('Food List'!$G$5:$G$146,MATCH($C64,'Food List'!$B$5:$B$146,0))*IF($D64="",1,$D64),""))</f>
        <v/>
      </c>
      <c r="H64" s="20">
        <f>IF($C64="","",IFERROR(INDEX('Food List'!$H$5:$H$146,MATCH($C64,'Food List'!$B$5:$B$146,0))*IF($D64="",1,$D64),""))</f>
        <v/>
      </c>
      <c r="I64" s="20">
        <f>IF($C64="","",IFERROR(INDEX('Food List'!$I$5:$I$146,MATCH($C64,'Food List'!$B$5:$B$146,0))*IF($D64="",1,$D64),""))</f>
        <v/>
      </c>
    </row>
    <row r="65">
      <c r="A65" s="39" t="n"/>
      <c r="B65" s="40" t="n"/>
      <c r="C65" s="40" t="n"/>
      <c r="D65" s="41" t="n"/>
      <c r="E65" s="19">
        <f>IF($C65="","",IFERROR(INDEX('Food List'!$E$5:$E$146,MATCH($C65,'Food List'!$B$5:$B$146,0))*IF($D65="",1,$D65),""))</f>
        <v/>
      </c>
      <c r="F65" s="20">
        <f>IF($C65="","",IFERROR(INDEX('Food List'!$F$5:$F$146,MATCH($C65,'Food List'!$B$5:$B$146,0))*IF($D65="",1,$D65),""))</f>
        <v/>
      </c>
      <c r="G65" s="20">
        <f>IF($C65="","",IFERROR(INDEX('Food List'!$G$5:$G$146,MATCH($C65,'Food List'!$B$5:$B$146,0))*IF($D65="",1,$D65),""))</f>
        <v/>
      </c>
      <c r="H65" s="20">
        <f>IF($C65="","",IFERROR(INDEX('Food List'!$H$5:$H$146,MATCH($C65,'Food List'!$B$5:$B$146,0))*IF($D65="",1,$D65),""))</f>
        <v/>
      </c>
      <c r="I65" s="20">
        <f>IF($C65="","",IFERROR(INDEX('Food List'!$I$5:$I$146,MATCH($C65,'Food List'!$B$5:$B$146,0))*IF($D65="",1,$D65),""))</f>
        <v/>
      </c>
    </row>
    <row r="66">
      <c r="A66" s="39" t="n"/>
      <c r="B66" s="40" t="n"/>
      <c r="C66" s="40" t="n"/>
      <c r="D66" s="41" t="n"/>
      <c r="E66" s="19">
        <f>IF($C66="","",IFERROR(INDEX('Food List'!$E$5:$E$146,MATCH($C66,'Food List'!$B$5:$B$146,0))*IF($D66="",1,$D66),""))</f>
        <v/>
      </c>
      <c r="F66" s="20">
        <f>IF($C66="","",IFERROR(INDEX('Food List'!$F$5:$F$146,MATCH($C66,'Food List'!$B$5:$B$146,0))*IF($D66="",1,$D66),""))</f>
        <v/>
      </c>
      <c r="G66" s="20">
        <f>IF($C66="","",IFERROR(INDEX('Food List'!$G$5:$G$146,MATCH($C66,'Food List'!$B$5:$B$146,0))*IF($D66="",1,$D66),""))</f>
        <v/>
      </c>
      <c r="H66" s="20">
        <f>IF($C66="","",IFERROR(INDEX('Food List'!$H$5:$H$146,MATCH($C66,'Food List'!$B$5:$B$146,0))*IF($D66="",1,$D66),""))</f>
        <v/>
      </c>
      <c r="I66" s="20">
        <f>IF($C66="","",IFERROR(INDEX('Food List'!$I$5:$I$146,MATCH($C66,'Food List'!$B$5:$B$146,0))*IF($D66="",1,$D66),""))</f>
        <v/>
      </c>
    </row>
    <row r="67">
      <c r="A67" s="39" t="n"/>
      <c r="B67" s="40" t="n"/>
      <c r="C67" s="40" t="n"/>
      <c r="D67" s="41" t="n"/>
      <c r="E67" s="19">
        <f>IF($C67="","",IFERROR(INDEX('Food List'!$E$5:$E$146,MATCH($C67,'Food List'!$B$5:$B$146,0))*IF($D67="",1,$D67),""))</f>
        <v/>
      </c>
      <c r="F67" s="20">
        <f>IF($C67="","",IFERROR(INDEX('Food List'!$F$5:$F$146,MATCH($C67,'Food List'!$B$5:$B$146,0))*IF($D67="",1,$D67),""))</f>
        <v/>
      </c>
      <c r="G67" s="20">
        <f>IF($C67="","",IFERROR(INDEX('Food List'!$G$5:$G$146,MATCH($C67,'Food List'!$B$5:$B$146,0))*IF($D67="",1,$D67),""))</f>
        <v/>
      </c>
      <c r="H67" s="20">
        <f>IF($C67="","",IFERROR(INDEX('Food List'!$H$5:$H$146,MATCH($C67,'Food List'!$B$5:$B$146,0))*IF($D67="",1,$D67),""))</f>
        <v/>
      </c>
      <c r="I67" s="20">
        <f>IF($C67="","",IFERROR(INDEX('Food List'!$I$5:$I$146,MATCH($C67,'Food List'!$B$5:$B$146,0))*IF($D67="",1,$D67),""))</f>
        <v/>
      </c>
    </row>
    <row r="68">
      <c r="A68" s="39" t="n"/>
      <c r="B68" s="40" t="n"/>
      <c r="C68" s="40" t="n"/>
      <c r="D68" s="41" t="n"/>
      <c r="E68" s="19">
        <f>IF($C68="","",IFERROR(INDEX('Food List'!$E$5:$E$146,MATCH($C68,'Food List'!$B$5:$B$146,0))*IF($D68="",1,$D68),""))</f>
        <v/>
      </c>
      <c r="F68" s="20">
        <f>IF($C68="","",IFERROR(INDEX('Food List'!$F$5:$F$146,MATCH($C68,'Food List'!$B$5:$B$146,0))*IF($D68="",1,$D68),""))</f>
        <v/>
      </c>
      <c r="G68" s="20">
        <f>IF($C68="","",IFERROR(INDEX('Food List'!$G$5:$G$146,MATCH($C68,'Food List'!$B$5:$B$146,0))*IF($D68="",1,$D68),""))</f>
        <v/>
      </c>
      <c r="H68" s="20">
        <f>IF($C68="","",IFERROR(INDEX('Food List'!$H$5:$H$146,MATCH($C68,'Food List'!$B$5:$B$146,0))*IF($D68="",1,$D68),""))</f>
        <v/>
      </c>
      <c r="I68" s="20">
        <f>IF($C68="","",IFERROR(INDEX('Food List'!$I$5:$I$146,MATCH($C68,'Food List'!$B$5:$B$146,0))*IF($D68="",1,$D68),""))</f>
        <v/>
      </c>
    </row>
    <row r="69">
      <c r="A69" s="39" t="n"/>
      <c r="B69" s="40" t="n"/>
      <c r="C69" s="40" t="n"/>
      <c r="D69" s="41" t="n"/>
      <c r="E69" s="19">
        <f>IF($C69="","",IFERROR(INDEX('Food List'!$E$5:$E$146,MATCH($C69,'Food List'!$B$5:$B$146,0))*IF($D69="",1,$D69),""))</f>
        <v/>
      </c>
      <c r="F69" s="20">
        <f>IF($C69="","",IFERROR(INDEX('Food List'!$F$5:$F$146,MATCH($C69,'Food List'!$B$5:$B$146,0))*IF($D69="",1,$D69),""))</f>
        <v/>
      </c>
      <c r="G69" s="20">
        <f>IF($C69="","",IFERROR(INDEX('Food List'!$G$5:$G$146,MATCH($C69,'Food List'!$B$5:$B$146,0))*IF($D69="",1,$D69),""))</f>
        <v/>
      </c>
      <c r="H69" s="20">
        <f>IF($C69="","",IFERROR(INDEX('Food List'!$H$5:$H$146,MATCH($C69,'Food List'!$B$5:$B$146,0))*IF($D69="",1,$D69),""))</f>
        <v/>
      </c>
      <c r="I69" s="20">
        <f>IF($C69="","",IFERROR(INDEX('Food List'!$I$5:$I$146,MATCH($C69,'Food List'!$B$5:$B$146,0))*IF($D69="",1,$D69),""))</f>
        <v/>
      </c>
    </row>
    <row r="70">
      <c r="A70" s="39" t="n"/>
      <c r="B70" s="40" t="n"/>
      <c r="C70" s="40" t="n"/>
      <c r="D70" s="41" t="n"/>
      <c r="E70" s="19">
        <f>IF($C70="","",IFERROR(INDEX('Food List'!$E$5:$E$146,MATCH($C70,'Food List'!$B$5:$B$146,0))*IF($D70="",1,$D70),""))</f>
        <v/>
      </c>
      <c r="F70" s="20">
        <f>IF($C70="","",IFERROR(INDEX('Food List'!$F$5:$F$146,MATCH($C70,'Food List'!$B$5:$B$146,0))*IF($D70="",1,$D70),""))</f>
        <v/>
      </c>
      <c r="G70" s="20">
        <f>IF($C70="","",IFERROR(INDEX('Food List'!$G$5:$G$146,MATCH($C70,'Food List'!$B$5:$B$146,0))*IF($D70="",1,$D70),""))</f>
        <v/>
      </c>
      <c r="H70" s="20">
        <f>IF($C70="","",IFERROR(INDEX('Food List'!$H$5:$H$146,MATCH($C70,'Food List'!$B$5:$B$146,0))*IF($D70="",1,$D70),""))</f>
        <v/>
      </c>
      <c r="I70" s="20">
        <f>IF($C70="","",IFERROR(INDEX('Food List'!$I$5:$I$146,MATCH($C70,'Food List'!$B$5:$B$146,0))*IF($D70="",1,$D70),""))</f>
        <v/>
      </c>
    </row>
    <row r="71">
      <c r="A71" s="39" t="n"/>
      <c r="B71" s="40" t="n"/>
      <c r="C71" s="40" t="n"/>
      <c r="D71" s="41" t="n"/>
      <c r="E71" s="19">
        <f>IF($C71="","",IFERROR(INDEX('Food List'!$E$5:$E$146,MATCH($C71,'Food List'!$B$5:$B$146,0))*IF($D71="",1,$D71),""))</f>
        <v/>
      </c>
      <c r="F71" s="20">
        <f>IF($C71="","",IFERROR(INDEX('Food List'!$F$5:$F$146,MATCH($C71,'Food List'!$B$5:$B$146,0))*IF($D71="",1,$D71),""))</f>
        <v/>
      </c>
      <c r="G71" s="20">
        <f>IF($C71="","",IFERROR(INDEX('Food List'!$G$5:$G$146,MATCH($C71,'Food List'!$B$5:$B$146,0))*IF($D71="",1,$D71),""))</f>
        <v/>
      </c>
      <c r="H71" s="20">
        <f>IF($C71="","",IFERROR(INDEX('Food List'!$H$5:$H$146,MATCH($C71,'Food List'!$B$5:$B$146,0))*IF($D71="",1,$D71),""))</f>
        <v/>
      </c>
      <c r="I71" s="20">
        <f>IF($C71="","",IFERROR(INDEX('Food List'!$I$5:$I$146,MATCH($C71,'Food List'!$B$5:$B$146,0))*IF($D71="",1,$D71),""))</f>
        <v/>
      </c>
    </row>
    <row r="72">
      <c r="A72" s="39" t="n"/>
      <c r="B72" s="40" t="n"/>
      <c r="C72" s="40" t="n"/>
      <c r="D72" s="41" t="n"/>
      <c r="E72" s="19">
        <f>IF($C72="","",IFERROR(INDEX('Food List'!$E$5:$E$146,MATCH($C72,'Food List'!$B$5:$B$146,0))*IF($D72="",1,$D72),""))</f>
        <v/>
      </c>
      <c r="F72" s="20">
        <f>IF($C72="","",IFERROR(INDEX('Food List'!$F$5:$F$146,MATCH($C72,'Food List'!$B$5:$B$146,0))*IF($D72="",1,$D72),""))</f>
        <v/>
      </c>
      <c r="G72" s="20">
        <f>IF($C72="","",IFERROR(INDEX('Food List'!$G$5:$G$146,MATCH($C72,'Food List'!$B$5:$B$146,0))*IF($D72="",1,$D72),""))</f>
        <v/>
      </c>
      <c r="H72" s="20">
        <f>IF($C72="","",IFERROR(INDEX('Food List'!$H$5:$H$146,MATCH($C72,'Food List'!$B$5:$B$146,0))*IF($D72="",1,$D72),""))</f>
        <v/>
      </c>
      <c r="I72" s="20">
        <f>IF($C72="","",IFERROR(INDEX('Food List'!$I$5:$I$146,MATCH($C72,'Food List'!$B$5:$B$146,0))*IF($D72="",1,$D72),""))</f>
        <v/>
      </c>
    </row>
    <row r="73">
      <c r="A73" s="39" t="n"/>
      <c r="B73" s="40" t="n"/>
      <c r="C73" s="40" t="n"/>
      <c r="D73" s="41" t="n"/>
      <c r="E73" s="19">
        <f>IF($C73="","",IFERROR(INDEX('Food List'!$E$5:$E$146,MATCH($C73,'Food List'!$B$5:$B$146,0))*IF($D73="",1,$D73),""))</f>
        <v/>
      </c>
      <c r="F73" s="20">
        <f>IF($C73="","",IFERROR(INDEX('Food List'!$F$5:$F$146,MATCH($C73,'Food List'!$B$5:$B$146,0))*IF($D73="",1,$D73),""))</f>
        <v/>
      </c>
      <c r="G73" s="20">
        <f>IF($C73="","",IFERROR(INDEX('Food List'!$G$5:$G$146,MATCH($C73,'Food List'!$B$5:$B$146,0))*IF($D73="",1,$D73),""))</f>
        <v/>
      </c>
      <c r="H73" s="20">
        <f>IF($C73="","",IFERROR(INDEX('Food List'!$H$5:$H$146,MATCH($C73,'Food List'!$B$5:$B$146,0))*IF($D73="",1,$D73),""))</f>
        <v/>
      </c>
      <c r="I73" s="20">
        <f>IF($C73="","",IFERROR(INDEX('Food List'!$I$5:$I$146,MATCH($C73,'Food List'!$B$5:$B$146,0))*IF($D73="",1,$D73),""))</f>
        <v/>
      </c>
    </row>
    <row r="74">
      <c r="A74" s="39" t="n"/>
      <c r="B74" s="40" t="n"/>
      <c r="C74" s="40" t="n"/>
      <c r="D74" s="41" t="n"/>
      <c r="E74" s="19">
        <f>IF($C74="","",IFERROR(INDEX('Food List'!$E$5:$E$146,MATCH($C74,'Food List'!$B$5:$B$146,0))*IF($D74="",1,$D74),""))</f>
        <v/>
      </c>
      <c r="F74" s="20">
        <f>IF($C74="","",IFERROR(INDEX('Food List'!$F$5:$F$146,MATCH($C74,'Food List'!$B$5:$B$146,0))*IF($D74="",1,$D74),""))</f>
        <v/>
      </c>
      <c r="G74" s="20">
        <f>IF($C74="","",IFERROR(INDEX('Food List'!$G$5:$G$146,MATCH($C74,'Food List'!$B$5:$B$146,0))*IF($D74="",1,$D74),""))</f>
        <v/>
      </c>
      <c r="H74" s="20">
        <f>IF($C74="","",IFERROR(INDEX('Food List'!$H$5:$H$146,MATCH($C74,'Food List'!$B$5:$B$146,0))*IF($D74="",1,$D74),""))</f>
        <v/>
      </c>
      <c r="I74" s="20">
        <f>IF($C74="","",IFERROR(INDEX('Food List'!$I$5:$I$146,MATCH($C74,'Food List'!$B$5:$B$146,0))*IF($D74="",1,$D74),""))</f>
        <v/>
      </c>
    </row>
    <row r="75">
      <c r="A75" s="39" t="n"/>
      <c r="B75" s="40" t="n"/>
      <c r="C75" s="40" t="n"/>
      <c r="D75" s="41" t="n"/>
      <c r="E75" s="19">
        <f>IF($C75="","",IFERROR(INDEX('Food List'!$E$5:$E$146,MATCH($C75,'Food List'!$B$5:$B$146,0))*IF($D75="",1,$D75),""))</f>
        <v/>
      </c>
      <c r="F75" s="20">
        <f>IF($C75="","",IFERROR(INDEX('Food List'!$F$5:$F$146,MATCH($C75,'Food List'!$B$5:$B$146,0))*IF($D75="",1,$D75),""))</f>
        <v/>
      </c>
      <c r="G75" s="20">
        <f>IF($C75="","",IFERROR(INDEX('Food List'!$G$5:$G$146,MATCH($C75,'Food List'!$B$5:$B$146,0))*IF($D75="",1,$D75),""))</f>
        <v/>
      </c>
      <c r="H75" s="20">
        <f>IF($C75="","",IFERROR(INDEX('Food List'!$H$5:$H$146,MATCH($C75,'Food List'!$B$5:$B$146,0))*IF($D75="",1,$D75),""))</f>
        <v/>
      </c>
      <c r="I75" s="20">
        <f>IF($C75="","",IFERROR(INDEX('Food List'!$I$5:$I$146,MATCH($C75,'Food List'!$B$5:$B$146,0))*IF($D75="",1,$D75),""))</f>
        <v/>
      </c>
    </row>
    <row r="76">
      <c r="A76" s="39" t="n"/>
      <c r="B76" s="40" t="n"/>
      <c r="C76" s="40" t="n"/>
      <c r="D76" s="41" t="n"/>
      <c r="E76" s="19">
        <f>IF($C76="","",IFERROR(INDEX('Food List'!$E$5:$E$146,MATCH($C76,'Food List'!$B$5:$B$146,0))*IF($D76="",1,$D76),""))</f>
        <v/>
      </c>
      <c r="F76" s="20">
        <f>IF($C76="","",IFERROR(INDEX('Food List'!$F$5:$F$146,MATCH($C76,'Food List'!$B$5:$B$146,0))*IF($D76="",1,$D76),""))</f>
        <v/>
      </c>
      <c r="G76" s="20">
        <f>IF($C76="","",IFERROR(INDEX('Food List'!$G$5:$G$146,MATCH($C76,'Food List'!$B$5:$B$146,0))*IF($D76="",1,$D76),""))</f>
        <v/>
      </c>
      <c r="H76" s="20">
        <f>IF($C76="","",IFERROR(INDEX('Food List'!$H$5:$H$146,MATCH($C76,'Food List'!$B$5:$B$146,0))*IF($D76="",1,$D76),""))</f>
        <v/>
      </c>
      <c r="I76" s="20">
        <f>IF($C76="","",IFERROR(INDEX('Food List'!$I$5:$I$146,MATCH($C76,'Food List'!$B$5:$B$146,0))*IF($D76="",1,$D76),""))</f>
        <v/>
      </c>
    </row>
    <row r="77">
      <c r="A77" s="39" t="n"/>
      <c r="B77" s="40" t="n"/>
      <c r="C77" s="40" t="n"/>
      <c r="D77" s="41" t="n"/>
      <c r="E77" s="19">
        <f>IF($C77="","",IFERROR(INDEX('Food List'!$E$5:$E$146,MATCH($C77,'Food List'!$B$5:$B$146,0))*IF($D77="",1,$D77),""))</f>
        <v/>
      </c>
      <c r="F77" s="20">
        <f>IF($C77="","",IFERROR(INDEX('Food List'!$F$5:$F$146,MATCH($C77,'Food List'!$B$5:$B$146,0))*IF($D77="",1,$D77),""))</f>
        <v/>
      </c>
      <c r="G77" s="20">
        <f>IF($C77="","",IFERROR(INDEX('Food List'!$G$5:$G$146,MATCH($C77,'Food List'!$B$5:$B$146,0))*IF($D77="",1,$D77),""))</f>
        <v/>
      </c>
      <c r="H77" s="20">
        <f>IF($C77="","",IFERROR(INDEX('Food List'!$H$5:$H$146,MATCH($C77,'Food List'!$B$5:$B$146,0))*IF($D77="",1,$D77),""))</f>
        <v/>
      </c>
      <c r="I77" s="20">
        <f>IF($C77="","",IFERROR(INDEX('Food List'!$I$5:$I$146,MATCH($C77,'Food List'!$B$5:$B$146,0))*IF($D77="",1,$D77),""))</f>
        <v/>
      </c>
    </row>
    <row r="78">
      <c r="A78" s="39" t="n"/>
      <c r="B78" s="40" t="n"/>
      <c r="C78" s="40" t="n"/>
      <c r="D78" s="41" t="n"/>
      <c r="E78" s="19">
        <f>IF($C78="","",IFERROR(INDEX('Food List'!$E$5:$E$146,MATCH($C78,'Food List'!$B$5:$B$146,0))*IF($D78="",1,$D78),""))</f>
        <v/>
      </c>
      <c r="F78" s="20">
        <f>IF($C78="","",IFERROR(INDEX('Food List'!$F$5:$F$146,MATCH($C78,'Food List'!$B$5:$B$146,0))*IF($D78="",1,$D78),""))</f>
        <v/>
      </c>
      <c r="G78" s="20">
        <f>IF($C78="","",IFERROR(INDEX('Food List'!$G$5:$G$146,MATCH($C78,'Food List'!$B$5:$B$146,0))*IF($D78="",1,$D78),""))</f>
        <v/>
      </c>
      <c r="H78" s="20">
        <f>IF($C78="","",IFERROR(INDEX('Food List'!$H$5:$H$146,MATCH($C78,'Food List'!$B$5:$B$146,0))*IF($D78="",1,$D78),""))</f>
        <v/>
      </c>
      <c r="I78" s="20">
        <f>IF($C78="","",IFERROR(INDEX('Food List'!$I$5:$I$146,MATCH($C78,'Food List'!$B$5:$B$146,0))*IF($D78="",1,$D78),""))</f>
        <v/>
      </c>
    </row>
    <row r="79">
      <c r="A79" s="39" t="n"/>
      <c r="B79" s="40" t="n"/>
      <c r="C79" s="40" t="n"/>
      <c r="D79" s="41" t="n"/>
      <c r="E79" s="19">
        <f>IF($C79="","",IFERROR(INDEX('Food List'!$E$5:$E$146,MATCH($C79,'Food List'!$B$5:$B$146,0))*IF($D79="",1,$D79),""))</f>
        <v/>
      </c>
      <c r="F79" s="20">
        <f>IF($C79="","",IFERROR(INDEX('Food List'!$F$5:$F$146,MATCH($C79,'Food List'!$B$5:$B$146,0))*IF($D79="",1,$D79),""))</f>
        <v/>
      </c>
      <c r="G79" s="20">
        <f>IF($C79="","",IFERROR(INDEX('Food List'!$G$5:$G$146,MATCH($C79,'Food List'!$B$5:$B$146,0))*IF($D79="",1,$D79),""))</f>
        <v/>
      </c>
      <c r="H79" s="20">
        <f>IF($C79="","",IFERROR(INDEX('Food List'!$H$5:$H$146,MATCH($C79,'Food List'!$B$5:$B$146,0))*IF($D79="",1,$D79),""))</f>
        <v/>
      </c>
      <c r="I79" s="20">
        <f>IF($C79="","",IFERROR(INDEX('Food List'!$I$5:$I$146,MATCH($C79,'Food List'!$B$5:$B$146,0))*IF($D79="",1,$D79),""))</f>
        <v/>
      </c>
    </row>
    <row r="80">
      <c r="A80" s="39" t="n"/>
      <c r="B80" s="40" t="n"/>
      <c r="C80" s="40" t="n"/>
      <c r="D80" s="41" t="n"/>
      <c r="E80" s="19">
        <f>IF($C80="","",IFERROR(INDEX('Food List'!$E$5:$E$146,MATCH($C80,'Food List'!$B$5:$B$146,0))*IF($D80="",1,$D80),""))</f>
        <v/>
      </c>
      <c r="F80" s="20">
        <f>IF($C80="","",IFERROR(INDEX('Food List'!$F$5:$F$146,MATCH($C80,'Food List'!$B$5:$B$146,0))*IF($D80="",1,$D80),""))</f>
        <v/>
      </c>
      <c r="G80" s="20">
        <f>IF($C80="","",IFERROR(INDEX('Food List'!$G$5:$G$146,MATCH($C80,'Food List'!$B$5:$B$146,0))*IF($D80="",1,$D80),""))</f>
        <v/>
      </c>
      <c r="H80" s="20">
        <f>IF($C80="","",IFERROR(INDEX('Food List'!$H$5:$H$146,MATCH($C80,'Food List'!$B$5:$B$146,0))*IF($D80="",1,$D80),""))</f>
        <v/>
      </c>
      <c r="I80" s="20">
        <f>IF($C80="","",IFERROR(INDEX('Food List'!$I$5:$I$146,MATCH($C80,'Food List'!$B$5:$B$146,0))*IF($D80="",1,$D80),""))</f>
        <v/>
      </c>
    </row>
    <row r="81">
      <c r="A81" s="39" t="n"/>
      <c r="B81" s="40" t="n"/>
      <c r="C81" s="40" t="n"/>
      <c r="D81" s="41" t="n"/>
      <c r="E81" s="19">
        <f>IF($C81="","",IFERROR(INDEX('Food List'!$E$5:$E$146,MATCH($C81,'Food List'!$B$5:$B$146,0))*IF($D81="",1,$D81),""))</f>
        <v/>
      </c>
      <c r="F81" s="20">
        <f>IF($C81="","",IFERROR(INDEX('Food List'!$F$5:$F$146,MATCH($C81,'Food List'!$B$5:$B$146,0))*IF($D81="",1,$D81),""))</f>
        <v/>
      </c>
      <c r="G81" s="20">
        <f>IF($C81="","",IFERROR(INDEX('Food List'!$G$5:$G$146,MATCH($C81,'Food List'!$B$5:$B$146,0))*IF($D81="",1,$D81),""))</f>
        <v/>
      </c>
      <c r="H81" s="20">
        <f>IF($C81="","",IFERROR(INDEX('Food List'!$H$5:$H$146,MATCH($C81,'Food List'!$B$5:$B$146,0))*IF($D81="",1,$D81),""))</f>
        <v/>
      </c>
      <c r="I81" s="20">
        <f>IF($C81="","",IFERROR(INDEX('Food List'!$I$5:$I$146,MATCH($C81,'Food List'!$B$5:$B$146,0))*IF($D81="",1,$D81),""))</f>
        <v/>
      </c>
    </row>
    <row r="82">
      <c r="A82" s="39" t="n"/>
      <c r="B82" s="40" t="n"/>
      <c r="C82" s="40" t="n"/>
      <c r="D82" s="41" t="n"/>
      <c r="E82" s="19">
        <f>IF($C82="","",IFERROR(INDEX('Food List'!$E$5:$E$146,MATCH($C82,'Food List'!$B$5:$B$146,0))*IF($D82="",1,$D82),""))</f>
        <v/>
      </c>
      <c r="F82" s="20">
        <f>IF($C82="","",IFERROR(INDEX('Food List'!$F$5:$F$146,MATCH($C82,'Food List'!$B$5:$B$146,0))*IF($D82="",1,$D82),""))</f>
        <v/>
      </c>
      <c r="G82" s="20">
        <f>IF($C82="","",IFERROR(INDEX('Food List'!$G$5:$G$146,MATCH($C82,'Food List'!$B$5:$B$146,0))*IF($D82="",1,$D82),""))</f>
        <v/>
      </c>
      <c r="H82" s="20">
        <f>IF($C82="","",IFERROR(INDEX('Food List'!$H$5:$H$146,MATCH($C82,'Food List'!$B$5:$B$146,0))*IF($D82="",1,$D82),""))</f>
        <v/>
      </c>
      <c r="I82" s="20">
        <f>IF($C82="","",IFERROR(INDEX('Food List'!$I$5:$I$146,MATCH($C82,'Food List'!$B$5:$B$146,0))*IF($D82="",1,$D82),""))</f>
        <v/>
      </c>
    </row>
    <row r="83">
      <c r="A83" s="39" t="n"/>
      <c r="B83" s="40" t="n"/>
      <c r="C83" s="40" t="n"/>
      <c r="D83" s="41" t="n"/>
      <c r="E83" s="19">
        <f>IF($C83="","",IFERROR(INDEX('Food List'!$E$5:$E$146,MATCH($C83,'Food List'!$B$5:$B$146,0))*IF($D83="",1,$D83),""))</f>
        <v/>
      </c>
      <c r="F83" s="20">
        <f>IF($C83="","",IFERROR(INDEX('Food List'!$F$5:$F$146,MATCH($C83,'Food List'!$B$5:$B$146,0))*IF($D83="",1,$D83),""))</f>
        <v/>
      </c>
      <c r="G83" s="20">
        <f>IF($C83="","",IFERROR(INDEX('Food List'!$G$5:$G$146,MATCH($C83,'Food List'!$B$5:$B$146,0))*IF($D83="",1,$D83),""))</f>
        <v/>
      </c>
      <c r="H83" s="20">
        <f>IF($C83="","",IFERROR(INDEX('Food List'!$H$5:$H$146,MATCH($C83,'Food List'!$B$5:$B$146,0))*IF($D83="",1,$D83),""))</f>
        <v/>
      </c>
      <c r="I83" s="20">
        <f>IF($C83="","",IFERROR(INDEX('Food List'!$I$5:$I$146,MATCH($C83,'Food List'!$B$5:$B$146,0))*IF($D83="",1,$D83),""))</f>
        <v/>
      </c>
    </row>
    <row r="84">
      <c r="A84" s="39" t="n"/>
      <c r="B84" s="40" t="n"/>
      <c r="C84" s="40" t="n"/>
      <c r="D84" s="41" t="n"/>
      <c r="E84" s="19">
        <f>IF($C84="","",IFERROR(INDEX('Food List'!$E$5:$E$146,MATCH($C84,'Food List'!$B$5:$B$146,0))*IF($D84="",1,$D84),""))</f>
        <v/>
      </c>
      <c r="F84" s="20">
        <f>IF($C84="","",IFERROR(INDEX('Food List'!$F$5:$F$146,MATCH($C84,'Food List'!$B$5:$B$146,0))*IF($D84="",1,$D84),""))</f>
        <v/>
      </c>
      <c r="G84" s="20">
        <f>IF($C84="","",IFERROR(INDEX('Food List'!$G$5:$G$146,MATCH($C84,'Food List'!$B$5:$B$146,0))*IF($D84="",1,$D84),""))</f>
        <v/>
      </c>
      <c r="H84" s="20">
        <f>IF($C84="","",IFERROR(INDEX('Food List'!$H$5:$H$146,MATCH($C84,'Food List'!$B$5:$B$146,0))*IF($D84="",1,$D84),""))</f>
        <v/>
      </c>
      <c r="I84" s="20">
        <f>IF($C84="","",IFERROR(INDEX('Food List'!$I$5:$I$146,MATCH($C84,'Food List'!$B$5:$B$146,0))*IF($D84="",1,$D84),""))</f>
        <v/>
      </c>
    </row>
    <row r="85">
      <c r="A85" s="39" t="n"/>
      <c r="B85" s="40" t="n"/>
      <c r="C85" s="40" t="n"/>
      <c r="D85" s="41" t="n"/>
      <c r="E85" s="19">
        <f>IF($C85="","",IFERROR(INDEX('Food List'!$E$5:$E$146,MATCH($C85,'Food List'!$B$5:$B$146,0))*IF($D85="",1,$D85),""))</f>
        <v/>
      </c>
      <c r="F85" s="20">
        <f>IF($C85="","",IFERROR(INDEX('Food List'!$F$5:$F$146,MATCH($C85,'Food List'!$B$5:$B$146,0))*IF($D85="",1,$D85),""))</f>
        <v/>
      </c>
      <c r="G85" s="20">
        <f>IF($C85="","",IFERROR(INDEX('Food List'!$G$5:$G$146,MATCH($C85,'Food List'!$B$5:$B$146,0))*IF($D85="",1,$D85),""))</f>
        <v/>
      </c>
      <c r="H85" s="20">
        <f>IF($C85="","",IFERROR(INDEX('Food List'!$H$5:$H$146,MATCH($C85,'Food List'!$B$5:$B$146,0))*IF($D85="",1,$D85),""))</f>
        <v/>
      </c>
      <c r="I85" s="20">
        <f>IF($C85="","",IFERROR(INDEX('Food List'!$I$5:$I$146,MATCH($C85,'Food List'!$B$5:$B$146,0))*IF($D85="",1,$D85),""))</f>
        <v/>
      </c>
    </row>
    <row r="86">
      <c r="A86" s="39" t="n"/>
      <c r="B86" s="40" t="n"/>
      <c r="C86" s="40" t="n"/>
      <c r="D86" s="41" t="n"/>
      <c r="E86" s="19">
        <f>IF($C86="","",IFERROR(INDEX('Food List'!$E$5:$E$146,MATCH($C86,'Food List'!$B$5:$B$146,0))*IF($D86="",1,$D86),""))</f>
        <v/>
      </c>
      <c r="F86" s="20">
        <f>IF($C86="","",IFERROR(INDEX('Food List'!$F$5:$F$146,MATCH($C86,'Food List'!$B$5:$B$146,0))*IF($D86="",1,$D86),""))</f>
        <v/>
      </c>
      <c r="G86" s="20">
        <f>IF($C86="","",IFERROR(INDEX('Food List'!$G$5:$G$146,MATCH($C86,'Food List'!$B$5:$B$146,0))*IF($D86="",1,$D86),""))</f>
        <v/>
      </c>
      <c r="H86" s="20">
        <f>IF($C86="","",IFERROR(INDEX('Food List'!$H$5:$H$146,MATCH($C86,'Food List'!$B$5:$B$146,0))*IF($D86="",1,$D86),""))</f>
        <v/>
      </c>
      <c r="I86" s="20">
        <f>IF($C86="","",IFERROR(INDEX('Food List'!$I$5:$I$146,MATCH($C86,'Food List'!$B$5:$B$146,0))*IF($D86="",1,$D86),""))</f>
        <v/>
      </c>
    </row>
    <row r="87">
      <c r="A87" s="39" t="n"/>
      <c r="B87" s="40" t="n"/>
      <c r="C87" s="40" t="n"/>
      <c r="D87" s="41" t="n"/>
      <c r="E87" s="19">
        <f>IF($C87="","",IFERROR(INDEX('Food List'!$E$5:$E$146,MATCH($C87,'Food List'!$B$5:$B$146,0))*IF($D87="",1,$D87),""))</f>
        <v/>
      </c>
      <c r="F87" s="20">
        <f>IF($C87="","",IFERROR(INDEX('Food List'!$F$5:$F$146,MATCH($C87,'Food List'!$B$5:$B$146,0))*IF($D87="",1,$D87),""))</f>
        <v/>
      </c>
      <c r="G87" s="20">
        <f>IF($C87="","",IFERROR(INDEX('Food List'!$G$5:$G$146,MATCH($C87,'Food List'!$B$5:$B$146,0))*IF($D87="",1,$D87),""))</f>
        <v/>
      </c>
      <c r="H87" s="20">
        <f>IF($C87="","",IFERROR(INDEX('Food List'!$H$5:$H$146,MATCH($C87,'Food List'!$B$5:$B$146,0))*IF($D87="",1,$D87),""))</f>
        <v/>
      </c>
      <c r="I87" s="20">
        <f>IF($C87="","",IFERROR(INDEX('Food List'!$I$5:$I$146,MATCH($C87,'Food List'!$B$5:$B$146,0))*IF($D87="",1,$D87),""))</f>
        <v/>
      </c>
    </row>
    <row r="88">
      <c r="A88" s="39" t="n"/>
      <c r="B88" s="40" t="n"/>
      <c r="C88" s="40" t="n"/>
      <c r="D88" s="41" t="n"/>
      <c r="E88" s="19">
        <f>IF($C88="","",IFERROR(INDEX('Food List'!$E$5:$E$146,MATCH($C88,'Food List'!$B$5:$B$146,0))*IF($D88="",1,$D88),""))</f>
        <v/>
      </c>
      <c r="F88" s="20">
        <f>IF($C88="","",IFERROR(INDEX('Food List'!$F$5:$F$146,MATCH($C88,'Food List'!$B$5:$B$146,0))*IF($D88="",1,$D88),""))</f>
        <v/>
      </c>
      <c r="G88" s="20">
        <f>IF($C88="","",IFERROR(INDEX('Food List'!$G$5:$G$146,MATCH($C88,'Food List'!$B$5:$B$146,0))*IF($D88="",1,$D88),""))</f>
        <v/>
      </c>
      <c r="H88" s="20">
        <f>IF($C88="","",IFERROR(INDEX('Food List'!$H$5:$H$146,MATCH($C88,'Food List'!$B$5:$B$146,0))*IF($D88="",1,$D88),""))</f>
        <v/>
      </c>
      <c r="I88" s="20">
        <f>IF($C88="","",IFERROR(INDEX('Food List'!$I$5:$I$146,MATCH($C88,'Food List'!$B$5:$B$146,0))*IF($D88="",1,$D88),""))</f>
        <v/>
      </c>
    </row>
    <row r="89">
      <c r="A89" s="39" t="n"/>
      <c r="B89" s="40" t="n"/>
      <c r="C89" s="40" t="n"/>
      <c r="D89" s="41" t="n"/>
      <c r="E89" s="19">
        <f>IF($C89="","",IFERROR(INDEX('Food List'!$E$5:$E$146,MATCH($C89,'Food List'!$B$5:$B$146,0))*IF($D89="",1,$D89),""))</f>
        <v/>
      </c>
      <c r="F89" s="20">
        <f>IF($C89="","",IFERROR(INDEX('Food List'!$F$5:$F$146,MATCH($C89,'Food List'!$B$5:$B$146,0))*IF($D89="",1,$D89),""))</f>
        <v/>
      </c>
      <c r="G89" s="20">
        <f>IF($C89="","",IFERROR(INDEX('Food List'!$G$5:$G$146,MATCH($C89,'Food List'!$B$5:$B$146,0))*IF($D89="",1,$D89),""))</f>
        <v/>
      </c>
      <c r="H89" s="20">
        <f>IF($C89="","",IFERROR(INDEX('Food List'!$H$5:$H$146,MATCH($C89,'Food List'!$B$5:$B$146,0))*IF($D89="",1,$D89),""))</f>
        <v/>
      </c>
      <c r="I89" s="20">
        <f>IF($C89="","",IFERROR(INDEX('Food List'!$I$5:$I$146,MATCH($C89,'Food List'!$B$5:$B$146,0))*IF($D89="",1,$D89),""))</f>
        <v/>
      </c>
    </row>
    <row r="90">
      <c r="A90" s="39" t="n"/>
      <c r="B90" s="40" t="n"/>
      <c r="C90" s="40" t="n"/>
      <c r="D90" s="41" t="n"/>
      <c r="E90" s="19">
        <f>IF($C90="","",IFERROR(INDEX('Food List'!$E$5:$E$146,MATCH($C90,'Food List'!$B$5:$B$146,0))*IF($D90="",1,$D90),""))</f>
        <v/>
      </c>
      <c r="F90" s="20">
        <f>IF($C90="","",IFERROR(INDEX('Food List'!$F$5:$F$146,MATCH($C90,'Food List'!$B$5:$B$146,0))*IF($D90="",1,$D90),""))</f>
        <v/>
      </c>
      <c r="G90" s="20">
        <f>IF($C90="","",IFERROR(INDEX('Food List'!$G$5:$G$146,MATCH($C90,'Food List'!$B$5:$B$146,0))*IF($D90="",1,$D90),""))</f>
        <v/>
      </c>
      <c r="H90" s="20">
        <f>IF($C90="","",IFERROR(INDEX('Food List'!$H$5:$H$146,MATCH($C90,'Food List'!$B$5:$B$146,0))*IF($D90="",1,$D90),""))</f>
        <v/>
      </c>
      <c r="I90" s="20">
        <f>IF($C90="","",IFERROR(INDEX('Food List'!$I$5:$I$146,MATCH($C90,'Food List'!$B$5:$B$146,0))*IF($D90="",1,$D90),""))</f>
        <v/>
      </c>
    </row>
    <row r="91">
      <c r="A91" s="39" t="n"/>
      <c r="B91" s="40" t="n"/>
      <c r="C91" s="40" t="n"/>
      <c r="D91" s="41" t="n"/>
      <c r="E91" s="19">
        <f>IF($C91="","",IFERROR(INDEX('Food List'!$E$5:$E$146,MATCH($C91,'Food List'!$B$5:$B$146,0))*IF($D91="",1,$D91),""))</f>
        <v/>
      </c>
      <c r="F91" s="20">
        <f>IF($C91="","",IFERROR(INDEX('Food List'!$F$5:$F$146,MATCH($C91,'Food List'!$B$5:$B$146,0))*IF($D91="",1,$D91),""))</f>
        <v/>
      </c>
      <c r="G91" s="20">
        <f>IF($C91="","",IFERROR(INDEX('Food List'!$G$5:$G$146,MATCH($C91,'Food List'!$B$5:$B$146,0))*IF($D91="",1,$D91),""))</f>
        <v/>
      </c>
      <c r="H91" s="20">
        <f>IF($C91="","",IFERROR(INDEX('Food List'!$H$5:$H$146,MATCH($C91,'Food List'!$B$5:$B$146,0))*IF($D91="",1,$D91),""))</f>
        <v/>
      </c>
      <c r="I91" s="20">
        <f>IF($C91="","",IFERROR(INDEX('Food List'!$I$5:$I$146,MATCH($C91,'Food List'!$B$5:$B$146,0))*IF($D91="",1,$D91),""))</f>
        <v/>
      </c>
    </row>
    <row r="92">
      <c r="A92" s="39" t="n"/>
      <c r="B92" s="40" t="n"/>
      <c r="C92" s="40" t="n"/>
      <c r="D92" s="41" t="n"/>
      <c r="E92" s="19">
        <f>IF($C92="","",IFERROR(INDEX('Food List'!$E$5:$E$146,MATCH($C92,'Food List'!$B$5:$B$146,0))*IF($D92="",1,$D92),""))</f>
        <v/>
      </c>
      <c r="F92" s="20">
        <f>IF($C92="","",IFERROR(INDEX('Food List'!$F$5:$F$146,MATCH($C92,'Food List'!$B$5:$B$146,0))*IF($D92="",1,$D92),""))</f>
        <v/>
      </c>
      <c r="G92" s="20">
        <f>IF($C92="","",IFERROR(INDEX('Food List'!$G$5:$G$146,MATCH($C92,'Food List'!$B$5:$B$146,0))*IF($D92="",1,$D92),""))</f>
        <v/>
      </c>
      <c r="H92" s="20">
        <f>IF($C92="","",IFERROR(INDEX('Food List'!$H$5:$H$146,MATCH($C92,'Food List'!$B$5:$B$146,0))*IF($D92="",1,$D92),""))</f>
        <v/>
      </c>
      <c r="I92" s="20">
        <f>IF($C92="","",IFERROR(INDEX('Food List'!$I$5:$I$146,MATCH($C92,'Food List'!$B$5:$B$146,0))*IF($D92="",1,$D92),""))</f>
        <v/>
      </c>
    </row>
    <row r="93">
      <c r="A93" s="39" t="n"/>
      <c r="B93" s="40" t="n"/>
      <c r="C93" s="40" t="n"/>
      <c r="D93" s="41" t="n"/>
      <c r="E93" s="19">
        <f>IF($C93="","",IFERROR(INDEX('Food List'!$E$5:$E$146,MATCH($C93,'Food List'!$B$5:$B$146,0))*IF($D93="",1,$D93),""))</f>
        <v/>
      </c>
      <c r="F93" s="20">
        <f>IF($C93="","",IFERROR(INDEX('Food List'!$F$5:$F$146,MATCH($C93,'Food List'!$B$5:$B$146,0))*IF($D93="",1,$D93),""))</f>
        <v/>
      </c>
      <c r="G93" s="20">
        <f>IF($C93="","",IFERROR(INDEX('Food List'!$G$5:$G$146,MATCH($C93,'Food List'!$B$5:$B$146,0))*IF($D93="",1,$D93),""))</f>
        <v/>
      </c>
      <c r="H93" s="20">
        <f>IF($C93="","",IFERROR(INDEX('Food List'!$H$5:$H$146,MATCH($C93,'Food List'!$B$5:$B$146,0))*IF($D93="",1,$D93),""))</f>
        <v/>
      </c>
      <c r="I93" s="20">
        <f>IF($C93="","",IFERROR(INDEX('Food List'!$I$5:$I$146,MATCH($C93,'Food List'!$B$5:$B$146,0))*IF($D93="",1,$D93),""))</f>
        <v/>
      </c>
    </row>
    <row r="94">
      <c r="A94" s="39" t="n"/>
      <c r="B94" s="40" t="n"/>
      <c r="C94" s="40" t="n"/>
      <c r="D94" s="41" t="n"/>
      <c r="E94" s="19">
        <f>IF($C94="","",IFERROR(INDEX('Food List'!$E$5:$E$146,MATCH($C94,'Food List'!$B$5:$B$146,0))*IF($D94="",1,$D94),""))</f>
        <v/>
      </c>
      <c r="F94" s="20">
        <f>IF($C94="","",IFERROR(INDEX('Food List'!$F$5:$F$146,MATCH($C94,'Food List'!$B$5:$B$146,0))*IF($D94="",1,$D94),""))</f>
        <v/>
      </c>
      <c r="G94" s="20">
        <f>IF($C94="","",IFERROR(INDEX('Food List'!$G$5:$G$146,MATCH($C94,'Food List'!$B$5:$B$146,0))*IF($D94="",1,$D94),""))</f>
        <v/>
      </c>
      <c r="H94" s="20">
        <f>IF($C94="","",IFERROR(INDEX('Food List'!$H$5:$H$146,MATCH($C94,'Food List'!$B$5:$B$146,0))*IF($D94="",1,$D94),""))</f>
        <v/>
      </c>
      <c r="I94" s="20">
        <f>IF($C94="","",IFERROR(INDEX('Food List'!$I$5:$I$146,MATCH($C94,'Food List'!$B$5:$B$146,0))*IF($D94="",1,$D94),""))</f>
        <v/>
      </c>
    </row>
    <row r="95">
      <c r="A95" s="39" t="n"/>
      <c r="B95" s="40" t="n"/>
      <c r="C95" s="40" t="n"/>
      <c r="D95" s="41" t="n"/>
      <c r="E95" s="19">
        <f>IF($C95="","",IFERROR(INDEX('Food List'!$E$5:$E$146,MATCH($C95,'Food List'!$B$5:$B$146,0))*IF($D95="",1,$D95),""))</f>
        <v/>
      </c>
      <c r="F95" s="20">
        <f>IF($C95="","",IFERROR(INDEX('Food List'!$F$5:$F$146,MATCH($C95,'Food List'!$B$5:$B$146,0))*IF($D95="",1,$D95),""))</f>
        <v/>
      </c>
      <c r="G95" s="20">
        <f>IF($C95="","",IFERROR(INDEX('Food List'!$G$5:$G$146,MATCH($C95,'Food List'!$B$5:$B$146,0))*IF($D95="",1,$D95),""))</f>
        <v/>
      </c>
      <c r="H95" s="20">
        <f>IF($C95="","",IFERROR(INDEX('Food List'!$H$5:$H$146,MATCH($C95,'Food List'!$B$5:$B$146,0))*IF($D95="",1,$D95),""))</f>
        <v/>
      </c>
      <c r="I95" s="20">
        <f>IF($C95="","",IFERROR(INDEX('Food List'!$I$5:$I$146,MATCH($C95,'Food List'!$B$5:$B$146,0))*IF($D95="",1,$D95),""))</f>
        <v/>
      </c>
    </row>
    <row r="96">
      <c r="A96" s="39" t="n"/>
      <c r="B96" s="40" t="n"/>
      <c r="C96" s="40" t="n"/>
      <c r="D96" s="41" t="n"/>
      <c r="E96" s="19">
        <f>IF($C96="","",IFERROR(INDEX('Food List'!$E$5:$E$146,MATCH($C96,'Food List'!$B$5:$B$146,0))*IF($D96="",1,$D96),""))</f>
        <v/>
      </c>
      <c r="F96" s="20">
        <f>IF($C96="","",IFERROR(INDEX('Food List'!$F$5:$F$146,MATCH($C96,'Food List'!$B$5:$B$146,0))*IF($D96="",1,$D96),""))</f>
        <v/>
      </c>
      <c r="G96" s="20">
        <f>IF($C96="","",IFERROR(INDEX('Food List'!$G$5:$G$146,MATCH($C96,'Food List'!$B$5:$B$146,0))*IF($D96="",1,$D96),""))</f>
        <v/>
      </c>
      <c r="H96" s="20">
        <f>IF($C96="","",IFERROR(INDEX('Food List'!$H$5:$H$146,MATCH($C96,'Food List'!$B$5:$B$146,0))*IF($D96="",1,$D96),""))</f>
        <v/>
      </c>
      <c r="I96" s="20">
        <f>IF($C96="","",IFERROR(INDEX('Food List'!$I$5:$I$146,MATCH($C96,'Food List'!$B$5:$B$146,0))*IF($D96="",1,$D96),""))</f>
        <v/>
      </c>
    </row>
    <row r="97">
      <c r="A97" s="39" t="n"/>
      <c r="B97" s="40" t="n"/>
      <c r="C97" s="40" t="n"/>
      <c r="D97" s="41" t="n"/>
      <c r="E97" s="19">
        <f>IF($C97="","",IFERROR(INDEX('Food List'!$E$5:$E$146,MATCH($C97,'Food List'!$B$5:$B$146,0))*IF($D97="",1,$D97),""))</f>
        <v/>
      </c>
      <c r="F97" s="20">
        <f>IF($C97="","",IFERROR(INDEX('Food List'!$F$5:$F$146,MATCH($C97,'Food List'!$B$5:$B$146,0))*IF($D97="",1,$D97),""))</f>
        <v/>
      </c>
      <c r="G97" s="20">
        <f>IF($C97="","",IFERROR(INDEX('Food List'!$G$5:$G$146,MATCH($C97,'Food List'!$B$5:$B$146,0))*IF($D97="",1,$D97),""))</f>
        <v/>
      </c>
      <c r="H97" s="20">
        <f>IF($C97="","",IFERROR(INDEX('Food List'!$H$5:$H$146,MATCH($C97,'Food List'!$B$5:$B$146,0))*IF($D97="",1,$D97),""))</f>
        <v/>
      </c>
      <c r="I97" s="20">
        <f>IF($C97="","",IFERROR(INDEX('Food List'!$I$5:$I$146,MATCH($C97,'Food List'!$B$5:$B$146,0))*IF($D97="",1,$D97),""))</f>
        <v/>
      </c>
    </row>
    <row r="98">
      <c r="A98" s="39" t="n"/>
      <c r="B98" s="40" t="n"/>
      <c r="C98" s="40" t="n"/>
      <c r="D98" s="41" t="n"/>
      <c r="E98" s="19">
        <f>IF($C98="","",IFERROR(INDEX('Food List'!$E$5:$E$146,MATCH($C98,'Food List'!$B$5:$B$146,0))*IF($D98="",1,$D98),""))</f>
        <v/>
      </c>
      <c r="F98" s="20">
        <f>IF($C98="","",IFERROR(INDEX('Food List'!$F$5:$F$146,MATCH($C98,'Food List'!$B$5:$B$146,0))*IF($D98="",1,$D98),""))</f>
        <v/>
      </c>
      <c r="G98" s="20">
        <f>IF($C98="","",IFERROR(INDEX('Food List'!$G$5:$G$146,MATCH($C98,'Food List'!$B$5:$B$146,0))*IF($D98="",1,$D98),""))</f>
        <v/>
      </c>
      <c r="H98" s="20">
        <f>IF($C98="","",IFERROR(INDEX('Food List'!$H$5:$H$146,MATCH($C98,'Food List'!$B$5:$B$146,0))*IF($D98="",1,$D98),""))</f>
        <v/>
      </c>
      <c r="I98" s="20">
        <f>IF($C98="","",IFERROR(INDEX('Food List'!$I$5:$I$146,MATCH($C98,'Food List'!$B$5:$B$146,0))*IF($D98="",1,$D98),""))</f>
        <v/>
      </c>
    </row>
    <row r="99">
      <c r="A99" s="39" t="n"/>
      <c r="B99" s="40" t="n"/>
      <c r="C99" s="40" t="n"/>
      <c r="D99" s="41" t="n"/>
      <c r="E99" s="19">
        <f>IF($C99="","",IFERROR(INDEX('Food List'!$E$5:$E$146,MATCH($C99,'Food List'!$B$5:$B$146,0))*IF($D99="",1,$D99),""))</f>
        <v/>
      </c>
      <c r="F99" s="20">
        <f>IF($C99="","",IFERROR(INDEX('Food List'!$F$5:$F$146,MATCH($C99,'Food List'!$B$5:$B$146,0))*IF($D99="",1,$D99),""))</f>
        <v/>
      </c>
      <c r="G99" s="20">
        <f>IF($C99="","",IFERROR(INDEX('Food List'!$G$5:$G$146,MATCH($C99,'Food List'!$B$5:$B$146,0))*IF($D99="",1,$D99),""))</f>
        <v/>
      </c>
      <c r="H99" s="20">
        <f>IF($C99="","",IFERROR(INDEX('Food List'!$H$5:$H$146,MATCH($C99,'Food List'!$B$5:$B$146,0))*IF($D99="",1,$D99),""))</f>
        <v/>
      </c>
      <c r="I99" s="20">
        <f>IF($C99="","",IFERROR(INDEX('Food List'!$I$5:$I$146,MATCH($C99,'Food List'!$B$5:$B$146,0))*IF($D99="",1,$D99),""))</f>
        <v/>
      </c>
    </row>
    <row r="100">
      <c r="A100" s="39" t="n"/>
      <c r="B100" s="40" t="n"/>
      <c r="C100" s="40" t="n"/>
      <c r="D100" s="41" t="n"/>
      <c r="E100" s="19">
        <f>IF($C100="","",IFERROR(INDEX('Food List'!$E$5:$E$146,MATCH($C100,'Food List'!$B$5:$B$146,0))*IF($D100="",1,$D100),""))</f>
        <v/>
      </c>
      <c r="F100" s="20">
        <f>IF($C100="","",IFERROR(INDEX('Food List'!$F$5:$F$146,MATCH($C100,'Food List'!$B$5:$B$146,0))*IF($D100="",1,$D100),""))</f>
        <v/>
      </c>
      <c r="G100" s="20">
        <f>IF($C100="","",IFERROR(INDEX('Food List'!$G$5:$G$146,MATCH($C100,'Food List'!$B$5:$B$146,0))*IF($D100="",1,$D100),""))</f>
        <v/>
      </c>
      <c r="H100" s="20">
        <f>IF($C100="","",IFERROR(INDEX('Food List'!$H$5:$H$146,MATCH($C100,'Food List'!$B$5:$B$146,0))*IF($D100="",1,$D100),""))</f>
        <v/>
      </c>
      <c r="I100" s="20">
        <f>IF($C100="","",IFERROR(INDEX('Food List'!$I$5:$I$146,MATCH($C100,'Food List'!$B$5:$B$146,0))*IF($D100="",1,$D100),""))</f>
        <v/>
      </c>
    </row>
    <row r="101">
      <c r="A101" s="39" t="n"/>
      <c r="B101" s="40" t="n"/>
      <c r="C101" s="40" t="n"/>
      <c r="D101" s="41" t="n"/>
      <c r="E101" s="19">
        <f>IF($C101="","",IFERROR(INDEX('Food List'!$E$5:$E$146,MATCH($C101,'Food List'!$B$5:$B$146,0))*IF($D101="",1,$D101),""))</f>
        <v/>
      </c>
      <c r="F101" s="20">
        <f>IF($C101="","",IFERROR(INDEX('Food List'!$F$5:$F$146,MATCH($C101,'Food List'!$B$5:$B$146,0))*IF($D101="",1,$D101),""))</f>
        <v/>
      </c>
      <c r="G101" s="20">
        <f>IF($C101="","",IFERROR(INDEX('Food List'!$G$5:$G$146,MATCH($C101,'Food List'!$B$5:$B$146,0))*IF($D101="",1,$D101),""))</f>
        <v/>
      </c>
      <c r="H101" s="20">
        <f>IF($C101="","",IFERROR(INDEX('Food List'!$H$5:$H$146,MATCH($C101,'Food List'!$B$5:$B$146,0))*IF($D101="",1,$D101),""))</f>
        <v/>
      </c>
      <c r="I101" s="20">
        <f>IF($C101="","",IFERROR(INDEX('Food List'!$I$5:$I$146,MATCH($C101,'Food List'!$B$5:$B$146,0))*IF($D101="",1,$D101),""))</f>
        <v/>
      </c>
    </row>
    <row r="102">
      <c r="A102" s="39" t="n"/>
      <c r="B102" s="40" t="n"/>
      <c r="C102" s="40" t="n"/>
      <c r="D102" s="41" t="n"/>
      <c r="E102" s="19">
        <f>IF($C102="","",IFERROR(INDEX('Food List'!$E$5:$E$146,MATCH($C102,'Food List'!$B$5:$B$146,0))*IF($D102="",1,$D102),""))</f>
        <v/>
      </c>
      <c r="F102" s="20">
        <f>IF($C102="","",IFERROR(INDEX('Food List'!$F$5:$F$146,MATCH($C102,'Food List'!$B$5:$B$146,0))*IF($D102="",1,$D102),""))</f>
        <v/>
      </c>
      <c r="G102" s="20">
        <f>IF($C102="","",IFERROR(INDEX('Food List'!$G$5:$G$146,MATCH($C102,'Food List'!$B$5:$B$146,0))*IF($D102="",1,$D102),""))</f>
        <v/>
      </c>
      <c r="H102" s="20">
        <f>IF($C102="","",IFERROR(INDEX('Food List'!$H$5:$H$146,MATCH($C102,'Food List'!$B$5:$B$146,0))*IF($D102="",1,$D102),""))</f>
        <v/>
      </c>
      <c r="I102" s="20">
        <f>IF($C102="","",IFERROR(INDEX('Food List'!$I$5:$I$146,MATCH($C102,'Food List'!$B$5:$B$146,0))*IF($D102="",1,$D102),""))</f>
        <v/>
      </c>
    </row>
    <row r="103">
      <c r="A103" s="39" t="n"/>
      <c r="B103" s="40" t="n"/>
      <c r="C103" s="40" t="n"/>
      <c r="D103" s="41" t="n"/>
      <c r="E103" s="19">
        <f>IF($C103="","",IFERROR(INDEX('Food List'!$E$5:$E$146,MATCH($C103,'Food List'!$B$5:$B$146,0))*IF($D103="",1,$D103),""))</f>
        <v/>
      </c>
      <c r="F103" s="20">
        <f>IF($C103="","",IFERROR(INDEX('Food List'!$F$5:$F$146,MATCH($C103,'Food List'!$B$5:$B$146,0))*IF($D103="",1,$D103),""))</f>
        <v/>
      </c>
      <c r="G103" s="20">
        <f>IF($C103="","",IFERROR(INDEX('Food List'!$G$5:$G$146,MATCH($C103,'Food List'!$B$5:$B$146,0))*IF($D103="",1,$D103),""))</f>
        <v/>
      </c>
      <c r="H103" s="20">
        <f>IF($C103="","",IFERROR(INDEX('Food List'!$H$5:$H$146,MATCH($C103,'Food List'!$B$5:$B$146,0))*IF($D103="",1,$D103),""))</f>
        <v/>
      </c>
      <c r="I103" s="20">
        <f>IF($C103="","",IFERROR(INDEX('Food List'!$I$5:$I$146,MATCH($C103,'Food List'!$B$5:$B$146,0))*IF($D103="",1,$D103),""))</f>
        <v/>
      </c>
    </row>
    <row r="104">
      <c r="A104" s="39" t="n"/>
      <c r="B104" s="40" t="n"/>
      <c r="C104" s="40" t="n"/>
      <c r="D104" s="41" t="n"/>
      <c r="E104" s="19">
        <f>IF($C104="","",IFERROR(INDEX('Food List'!$E$5:$E$146,MATCH($C104,'Food List'!$B$5:$B$146,0))*IF($D104="",1,$D104),""))</f>
        <v/>
      </c>
      <c r="F104" s="20">
        <f>IF($C104="","",IFERROR(INDEX('Food List'!$F$5:$F$146,MATCH($C104,'Food List'!$B$5:$B$146,0))*IF($D104="",1,$D104),""))</f>
        <v/>
      </c>
      <c r="G104" s="20">
        <f>IF($C104="","",IFERROR(INDEX('Food List'!$G$5:$G$146,MATCH($C104,'Food List'!$B$5:$B$146,0))*IF($D104="",1,$D104),""))</f>
        <v/>
      </c>
      <c r="H104" s="20">
        <f>IF($C104="","",IFERROR(INDEX('Food List'!$H$5:$H$146,MATCH($C104,'Food List'!$B$5:$B$146,0))*IF($D104="",1,$D104),""))</f>
        <v/>
      </c>
      <c r="I104" s="20">
        <f>IF($C104="","",IFERROR(INDEX('Food List'!$I$5:$I$146,MATCH($C104,'Food List'!$B$5:$B$146,0))*IF($D104="",1,$D104),""))</f>
        <v/>
      </c>
    </row>
    <row r="105">
      <c r="A105" s="39" t="n"/>
      <c r="B105" s="40" t="n"/>
      <c r="C105" s="40" t="n"/>
      <c r="D105" s="41" t="n"/>
      <c r="E105" s="19">
        <f>IF($C105="","",IFERROR(INDEX('Food List'!$E$5:$E$146,MATCH($C105,'Food List'!$B$5:$B$146,0))*IF($D105="",1,$D105),""))</f>
        <v/>
      </c>
      <c r="F105" s="20">
        <f>IF($C105="","",IFERROR(INDEX('Food List'!$F$5:$F$146,MATCH($C105,'Food List'!$B$5:$B$146,0))*IF($D105="",1,$D105),""))</f>
        <v/>
      </c>
      <c r="G105" s="20">
        <f>IF($C105="","",IFERROR(INDEX('Food List'!$G$5:$G$146,MATCH($C105,'Food List'!$B$5:$B$146,0))*IF($D105="",1,$D105),""))</f>
        <v/>
      </c>
      <c r="H105" s="20">
        <f>IF($C105="","",IFERROR(INDEX('Food List'!$H$5:$H$146,MATCH($C105,'Food List'!$B$5:$B$146,0))*IF($D105="",1,$D105),""))</f>
        <v/>
      </c>
      <c r="I105" s="20">
        <f>IF($C105="","",IFERROR(INDEX('Food List'!$I$5:$I$146,MATCH($C105,'Food List'!$B$5:$B$146,0))*IF($D105="",1,$D105),""))</f>
        <v/>
      </c>
    </row>
    <row r="106">
      <c r="A106" s="39" t="n"/>
      <c r="B106" s="40" t="n"/>
      <c r="C106" s="40" t="n"/>
      <c r="D106" s="41" t="n"/>
      <c r="E106" s="19">
        <f>IF($C106="","",IFERROR(INDEX('Food List'!$E$5:$E$146,MATCH($C106,'Food List'!$B$5:$B$146,0))*IF($D106="",1,$D106),""))</f>
        <v/>
      </c>
      <c r="F106" s="20">
        <f>IF($C106="","",IFERROR(INDEX('Food List'!$F$5:$F$146,MATCH($C106,'Food List'!$B$5:$B$146,0))*IF($D106="",1,$D106),""))</f>
        <v/>
      </c>
      <c r="G106" s="20">
        <f>IF($C106="","",IFERROR(INDEX('Food List'!$G$5:$G$146,MATCH($C106,'Food List'!$B$5:$B$146,0))*IF($D106="",1,$D106),""))</f>
        <v/>
      </c>
      <c r="H106" s="20">
        <f>IF($C106="","",IFERROR(INDEX('Food List'!$H$5:$H$146,MATCH($C106,'Food List'!$B$5:$B$146,0))*IF($D106="",1,$D106),""))</f>
        <v/>
      </c>
      <c r="I106" s="20">
        <f>IF($C106="","",IFERROR(INDEX('Food List'!$I$5:$I$146,MATCH($C106,'Food List'!$B$5:$B$146,0))*IF($D106="",1,$D106),""))</f>
        <v/>
      </c>
    </row>
    <row r="107">
      <c r="A107" s="39" t="n"/>
      <c r="B107" s="40" t="n"/>
      <c r="C107" s="40" t="n"/>
      <c r="D107" s="41" t="n"/>
      <c r="E107" s="19">
        <f>IF($C107="","",IFERROR(INDEX('Food List'!$E$5:$E$146,MATCH($C107,'Food List'!$B$5:$B$146,0))*IF($D107="",1,$D107),""))</f>
        <v/>
      </c>
      <c r="F107" s="20">
        <f>IF($C107="","",IFERROR(INDEX('Food List'!$F$5:$F$146,MATCH($C107,'Food List'!$B$5:$B$146,0))*IF($D107="",1,$D107),""))</f>
        <v/>
      </c>
      <c r="G107" s="20">
        <f>IF($C107="","",IFERROR(INDEX('Food List'!$G$5:$G$146,MATCH($C107,'Food List'!$B$5:$B$146,0))*IF($D107="",1,$D107),""))</f>
        <v/>
      </c>
      <c r="H107" s="20">
        <f>IF($C107="","",IFERROR(INDEX('Food List'!$H$5:$H$146,MATCH($C107,'Food List'!$B$5:$B$146,0))*IF($D107="",1,$D107),""))</f>
        <v/>
      </c>
      <c r="I107" s="20">
        <f>IF($C107="","",IFERROR(INDEX('Food List'!$I$5:$I$146,MATCH($C107,'Food List'!$B$5:$B$146,0))*IF($D107="",1,$D107),""))</f>
        <v/>
      </c>
    </row>
    <row r="108">
      <c r="A108" s="39" t="n"/>
      <c r="B108" s="40" t="n"/>
      <c r="C108" s="40" t="n"/>
      <c r="D108" s="41" t="n"/>
      <c r="E108" s="19">
        <f>IF($C108="","",IFERROR(INDEX('Food List'!$E$5:$E$146,MATCH($C108,'Food List'!$B$5:$B$146,0))*IF($D108="",1,$D108),""))</f>
        <v/>
      </c>
      <c r="F108" s="20">
        <f>IF($C108="","",IFERROR(INDEX('Food List'!$F$5:$F$146,MATCH($C108,'Food List'!$B$5:$B$146,0))*IF($D108="",1,$D108),""))</f>
        <v/>
      </c>
      <c r="G108" s="20">
        <f>IF($C108="","",IFERROR(INDEX('Food List'!$G$5:$G$146,MATCH($C108,'Food List'!$B$5:$B$146,0))*IF($D108="",1,$D108),""))</f>
        <v/>
      </c>
      <c r="H108" s="20">
        <f>IF($C108="","",IFERROR(INDEX('Food List'!$H$5:$H$146,MATCH($C108,'Food List'!$B$5:$B$146,0))*IF($D108="",1,$D108),""))</f>
        <v/>
      </c>
      <c r="I108" s="20">
        <f>IF($C108="","",IFERROR(INDEX('Food List'!$I$5:$I$146,MATCH($C108,'Food List'!$B$5:$B$146,0))*IF($D108="",1,$D108),""))</f>
        <v/>
      </c>
    </row>
    <row r="109">
      <c r="A109" s="39" t="n"/>
      <c r="B109" s="40" t="n"/>
      <c r="C109" s="40" t="n"/>
      <c r="D109" s="41" t="n"/>
      <c r="E109" s="19">
        <f>IF($C109="","",IFERROR(INDEX('Food List'!$E$5:$E$146,MATCH($C109,'Food List'!$B$5:$B$146,0))*IF($D109="",1,$D109),""))</f>
        <v/>
      </c>
      <c r="F109" s="20">
        <f>IF($C109="","",IFERROR(INDEX('Food List'!$F$5:$F$146,MATCH($C109,'Food List'!$B$5:$B$146,0))*IF($D109="",1,$D109),""))</f>
        <v/>
      </c>
      <c r="G109" s="20">
        <f>IF($C109="","",IFERROR(INDEX('Food List'!$G$5:$G$146,MATCH($C109,'Food List'!$B$5:$B$146,0))*IF($D109="",1,$D109),""))</f>
        <v/>
      </c>
      <c r="H109" s="20">
        <f>IF($C109="","",IFERROR(INDEX('Food List'!$H$5:$H$146,MATCH($C109,'Food List'!$B$5:$B$146,0))*IF($D109="",1,$D109),""))</f>
        <v/>
      </c>
      <c r="I109" s="20">
        <f>IF($C109="","",IFERROR(INDEX('Food List'!$I$5:$I$146,MATCH($C109,'Food List'!$B$5:$B$146,0))*IF($D109="",1,$D109),""))</f>
        <v/>
      </c>
    </row>
    <row r="110">
      <c r="A110" s="39" t="n"/>
      <c r="B110" s="40" t="n"/>
      <c r="C110" s="40" t="n"/>
      <c r="D110" s="41" t="n"/>
      <c r="E110" s="19">
        <f>IF($C110="","",IFERROR(INDEX('Food List'!$E$5:$E$146,MATCH($C110,'Food List'!$B$5:$B$146,0))*IF($D110="",1,$D110),""))</f>
        <v/>
      </c>
      <c r="F110" s="20">
        <f>IF($C110="","",IFERROR(INDEX('Food List'!$F$5:$F$146,MATCH($C110,'Food List'!$B$5:$B$146,0))*IF($D110="",1,$D110),""))</f>
        <v/>
      </c>
      <c r="G110" s="20">
        <f>IF($C110="","",IFERROR(INDEX('Food List'!$G$5:$G$146,MATCH($C110,'Food List'!$B$5:$B$146,0))*IF($D110="",1,$D110),""))</f>
        <v/>
      </c>
      <c r="H110" s="20">
        <f>IF($C110="","",IFERROR(INDEX('Food List'!$H$5:$H$146,MATCH($C110,'Food List'!$B$5:$B$146,0))*IF($D110="",1,$D110),""))</f>
        <v/>
      </c>
      <c r="I110" s="20">
        <f>IF($C110="","",IFERROR(INDEX('Food List'!$I$5:$I$146,MATCH($C110,'Food List'!$B$5:$B$146,0))*IF($D110="",1,$D110),""))</f>
        <v/>
      </c>
    </row>
    <row r="111">
      <c r="A111" s="39" t="n"/>
      <c r="B111" s="40" t="n"/>
      <c r="C111" s="40" t="n"/>
      <c r="D111" s="41" t="n"/>
      <c r="E111" s="19">
        <f>IF($C111="","",IFERROR(INDEX('Food List'!$E$5:$E$146,MATCH($C111,'Food List'!$B$5:$B$146,0))*IF($D111="",1,$D111),""))</f>
        <v/>
      </c>
      <c r="F111" s="20">
        <f>IF($C111="","",IFERROR(INDEX('Food List'!$F$5:$F$146,MATCH($C111,'Food List'!$B$5:$B$146,0))*IF($D111="",1,$D111),""))</f>
        <v/>
      </c>
      <c r="G111" s="20">
        <f>IF($C111="","",IFERROR(INDEX('Food List'!$G$5:$G$146,MATCH($C111,'Food List'!$B$5:$B$146,0))*IF($D111="",1,$D111),""))</f>
        <v/>
      </c>
      <c r="H111" s="20">
        <f>IF($C111="","",IFERROR(INDEX('Food List'!$H$5:$H$146,MATCH($C111,'Food List'!$B$5:$B$146,0))*IF($D111="",1,$D111),""))</f>
        <v/>
      </c>
      <c r="I111" s="20">
        <f>IF($C111="","",IFERROR(INDEX('Food List'!$I$5:$I$146,MATCH($C111,'Food List'!$B$5:$B$146,0))*IF($D111="",1,$D111),""))</f>
        <v/>
      </c>
    </row>
    <row r="112">
      <c r="A112" s="39" t="n"/>
      <c r="B112" s="40" t="n"/>
      <c r="C112" s="40" t="n"/>
      <c r="D112" s="41" t="n"/>
      <c r="E112" s="19">
        <f>IF($C112="","",IFERROR(INDEX('Food List'!$E$5:$E$146,MATCH($C112,'Food List'!$B$5:$B$146,0))*IF($D112="",1,$D112),""))</f>
        <v/>
      </c>
      <c r="F112" s="20">
        <f>IF($C112="","",IFERROR(INDEX('Food List'!$F$5:$F$146,MATCH($C112,'Food List'!$B$5:$B$146,0))*IF($D112="",1,$D112),""))</f>
        <v/>
      </c>
      <c r="G112" s="20">
        <f>IF($C112="","",IFERROR(INDEX('Food List'!$G$5:$G$146,MATCH($C112,'Food List'!$B$5:$B$146,0))*IF($D112="",1,$D112),""))</f>
        <v/>
      </c>
      <c r="H112" s="20">
        <f>IF($C112="","",IFERROR(INDEX('Food List'!$H$5:$H$146,MATCH($C112,'Food List'!$B$5:$B$146,0))*IF($D112="",1,$D112),""))</f>
        <v/>
      </c>
      <c r="I112" s="20">
        <f>IF($C112="","",IFERROR(INDEX('Food List'!$I$5:$I$146,MATCH($C112,'Food List'!$B$5:$B$146,0))*IF($D112="",1,$D112),""))</f>
        <v/>
      </c>
    </row>
    <row r="113">
      <c r="A113" s="39" t="n"/>
      <c r="B113" s="40" t="n"/>
      <c r="C113" s="40" t="n"/>
      <c r="D113" s="41" t="n"/>
      <c r="E113" s="19">
        <f>IF($C113="","",IFERROR(INDEX('Food List'!$E$5:$E$146,MATCH($C113,'Food List'!$B$5:$B$146,0))*IF($D113="",1,$D113),""))</f>
        <v/>
      </c>
      <c r="F113" s="20">
        <f>IF($C113="","",IFERROR(INDEX('Food List'!$F$5:$F$146,MATCH($C113,'Food List'!$B$5:$B$146,0))*IF($D113="",1,$D113),""))</f>
        <v/>
      </c>
      <c r="G113" s="20">
        <f>IF($C113="","",IFERROR(INDEX('Food List'!$G$5:$G$146,MATCH($C113,'Food List'!$B$5:$B$146,0))*IF($D113="",1,$D113),""))</f>
        <v/>
      </c>
      <c r="H113" s="20">
        <f>IF($C113="","",IFERROR(INDEX('Food List'!$H$5:$H$146,MATCH($C113,'Food List'!$B$5:$B$146,0))*IF($D113="",1,$D113),""))</f>
        <v/>
      </c>
      <c r="I113" s="20">
        <f>IF($C113="","",IFERROR(INDEX('Food List'!$I$5:$I$146,MATCH($C113,'Food List'!$B$5:$B$146,0))*IF($D113="",1,$D113),""))</f>
        <v/>
      </c>
    </row>
    <row r="114">
      <c r="A114" s="39" t="n"/>
      <c r="B114" s="40" t="n"/>
      <c r="C114" s="40" t="n"/>
      <c r="D114" s="41" t="n"/>
      <c r="E114" s="19">
        <f>IF($C114="","",IFERROR(INDEX('Food List'!$E$5:$E$146,MATCH($C114,'Food List'!$B$5:$B$146,0))*IF($D114="",1,$D114),""))</f>
        <v/>
      </c>
      <c r="F114" s="20">
        <f>IF($C114="","",IFERROR(INDEX('Food List'!$F$5:$F$146,MATCH($C114,'Food List'!$B$5:$B$146,0))*IF($D114="",1,$D114),""))</f>
        <v/>
      </c>
      <c r="G114" s="20">
        <f>IF($C114="","",IFERROR(INDEX('Food List'!$G$5:$G$146,MATCH($C114,'Food List'!$B$5:$B$146,0))*IF($D114="",1,$D114),""))</f>
        <v/>
      </c>
      <c r="H114" s="20">
        <f>IF($C114="","",IFERROR(INDEX('Food List'!$H$5:$H$146,MATCH($C114,'Food List'!$B$5:$B$146,0))*IF($D114="",1,$D114),""))</f>
        <v/>
      </c>
      <c r="I114" s="20">
        <f>IF($C114="","",IFERROR(INDEX('Food List'!$I$5:$I$146,MATCH($C114,'Food List'!$B$5:$B$146,0))*IF($D114="",1,$D114),""))</f>
        <v/>
      </c>
    </row>
    <row r="115">
      <c r="A115" s="39" t="n"/>
      <c r="B115" s="40" t="n"/>
      <c r="C115" s="40" t="n"/>
      <c r="D115" s="41" t="n"/>
      <c r="E115" s="19">
        <f>IF($C115="","",IFERROR(INDEX('Food List'!$E$5:$E$146,MATCH($C115,'Food List'!$B$5:$B$146,0))*IF($D115="",1,$D115),""))</f>
        <v/>
      </c>
      <c r="F115" s="20">
        <f>IF($C115="","",IFERROR(INDEX('Food List'!$F$5:$F$146,MATCH($C115,'Food List'!$B$5:$B$146,0))*IF($D115="",1,$D115),""))</f>
        <v/>
      </c>
      <c r="G115" s="20">
        <f>IF($C115="","",IFERROR(INDEX('Food List'!$G$5:$G$146,MATCH($C115,'Food List'!$B$5:$B$146,0))*IF($D115="",1,$D115),""))</f>
        <v/>
      </c>
      <c r="H115" s="20">
        <f>IF($C115="","",IFERROR(INDEX('Food List'!$H$5:$H$146,MATCH($C115,'Food List'!$B$5:$B$146,0))*IF($D115="",1,$D115),""))</f>
        <v/>
      </c>
      <c r="I115" s="20">
        <f>IF($C115="","",IFERROR(INDEX('Food List'!$I$5:$I$146,MATCH($C115,'Food List'!$B$5:$B$146,0))*IF($D115="",1,$D115),""))</f>
        <v/>
      </c>
    </row>
    <row r="116">
      <c r="A116" s="39" t="n"/>
      <c r="B116" s="40" t="n"/>
      <c r="C116" s="40" t="n"/>
      <c r="D116" s="41" t="n"/>
      <c r="E116" s="19">
        <f>IF($C116="","",IFERROR(INDEX('Food List'!$E$5:$E$146,MATCH($C116,'Food List'!$B$5:$B$146,0))*IF($D116="",1,$D116),""))</f>
        <v/>
      </c>
      <c r="F116" s="20">
        <f>IF($C116="","",IFERROR(INDEX('Food List'!$F$5:$F$146,MATCH($C116,'Food List'!$B$5:$B$146,0))*IF($D116="",1,$D116),""))</f>
        <v/>
      </c>
      <c r="G116" s="20">
        <f>IF($C116="","",IFERROR(INDEX('Food List'!$G$5:$G$146,MATCH($C116,'Food List'!$B$5:$B$146,0))*IF($D116="",1,$D116),""))</f>
        <v/>
      </c>
      <c r="H116" s="20">
        <f>IF($C116="","",IFERROR(INDEX('Food List'!$H$5:$H$146,MATCH($C116,'Food List'!$B$5:$B$146,0))*IF($D116="",1,$D116),""))</f>
        <v/>
      </c>
      <c r="I116" s="20">
        <f>IF($C116="","",IFERROR(INDEX('Food List'!$I$5:$I$146,MATCH($C116,'Food List'!$B$5:$B$146,0))*IF($D116="",1,$D116),""))</f>
        <v/>
      </c>
    </row>
    <row r="117">
      <c r="A117" s="39" t="n"/>
      <c r="B117" s="40" t="n"/>
      <c r="C117" s="40" t="n"/>
      <c r="D117" s="41" t="n"/>
      <c r="E117" s="19">
        <f>IF($C117="","",IFERROR(INDEX('Food List'!$E$5:$E$146,MATCH($C117,'Food List'!$B$5:$B$146,0))*IF($D117="",1,$D117),""))</f>
        <v/>
      </c>
      <c r="F117" s="20">
        <f>IF($C117="","",IFERROR(INDEX('Food List'!$F$5:$F$146,MATCH($C117,'Food List'!$B$5:$B$146,0))*IF($D117="",1,$D117),""))</f>
        <v/>
      </c>
      <c r="G117" s="20">
        <f>IF($C117="","",IFERROR(INDEX('Food List'!$G$5:$G$146,MATCH($C117,'Food List'!$B$5:$B$146,0))*IF($D117="",1,$D117),""))</f>
        <v/>
      </c>
      <c r="H117" s="20">
        <f>IF($C117="","",IFERROR(INDEX('Food List'!$H$5:$H$146,MATCH($C117,'Food List'!$B$5:$B$146,0))*IF($D117="",1,$D117),""))</f>
        <v/>
      </c>
      <c r="I117" s="20">
        <f>IF($C117="","",IFERROR(INDEX('Food List'!$I$5:$I$146,MATCH($C117,'Food List'!$B$5:$B$146,0))*IF($D117="",1,$D117),""))</f>
        <v/>
      </c>
    </row>
    <row r="118">
      <c r="A118" s="39" t="n"/>
      <c r="B118" s="40" t="n"/>
      <c r="C118" s="40" t="n"/>
      <c r="D118" s="41" t="n"/>
      <c r="E118" s="19">
        <f>IF($C118="","",IFERROR(INDEX('Food List'!$E$5:$E$146,MATCH($C118,'Food List'!$B$5:$B$146,0))*IF($D118="",1,$D118),""))</f>
        <v/>
      </c>
      <c r="F118" s="20">
        <f>IF($C118="","",IFERROR(INDEX('Food List'!$F$5:$F$146,MATCH($C118,'Food List'!$B$5:$B$146,0))*IF($D118="",1,$D118),""))</f>
        <v/>
      </c>
      <c r="G118" s="20">
        <f>IF($C118="","",IFERROR(INDEX('Food List'!$G$5:$G$146,MATCH($C118,'Food List'!$B$5:$B$146,0))*IF($D118="",1,$D118),""))</f>
        <v/>
      </c>
      <c r="H118" s="20">
        <f>IF($C118="","",IFERROR(INDEX('Food List'!$H$5:$H$146,MATCH($C118,'Food List'!$B$5:$B$146,0))*IF($D118="",1,$D118),""))</f>
        <v/>
      </c>
      <c r="I118" s="20">
        <f>IF($C118="","",IFERROR(INDEX('Food List'!$I$5:$I$146,MATCH($C118,'Food List'!$B$5:$B$146,0))*IF($D118="",1,$D118),""))</f>
        <v/>
      </c>
    </row>
    <row r="119">
      <c r="A119" s="39" t="n"/>
      <c r="B119" s="40" t="n"/>
      <c r="C119" s="40" t="n"/>
      <c r="D119" s="41" t="n"/>
      <c r="E119" s="19">
        <f>IF($C119="","",IFERROR(INDEX('Food List'!$E$5:$E$146,MATCH($C119,'Food List'!$B$5:$B$146,0))*IF($D119="",1,$D119),""))</f>
        <v/>
      </c>
      <c r="F119" s="20">
        <f>IF($C119="","",IFERROR(INDEX('Food List'!$F$5:$F$146,MATCH($C119,'Food List'!$B$5:$B$146,0))*IF($D119="",1,$D119),""))</f>
        <v/>
      </c>
      <c r="G119" s="20">
        <f>IF($C119="","",IFERROR(INDEX('Food List'!$G$5:$G$146,MATCH($C119,'Food List'!$B$5:$B$146,0))*IF($D119="",1,$D119),""))</f>
        <v/>
      </c>
      <c r="H119" s="20">
        <f>IF($C119="","",IFERROR(INDEX('Food List'!$H$5:$H$146,MATCH($C119,'Food List'!$B$5:$B$146,0))*IF($D119="",1,$D119),""))</f>
        <v/>
      </c>
      <c r="I119" s="20">
        <f>IF($C119="","",IFERROR(INDEX('Food List'!$I$5:$I$146,MATCH($C119,'Food List'!$B$5:$B$146,0))*IF($D119="",1,$D119),""))</f>
        <v/>
      </c>
    </row>
    <row r="120">
      <c r="A120" s="39" t="n"/>
      <c r="B120" s="40" t="n"/>
      <c r="C120" s="40" t="n"/>
      <c r="D120" s="41" t="n"/>
      <c r="E120" s="19">
        <f>IF($C120="","",IFERROR(INDEX('Food List'!$E$5:$E$146,MATCH($C120,'Food List'!$B$5:$B$146,0))*IF($D120="",1,$D120),""))</f>
        <v/>
      </c>
      <c r="F120" s="20">
        <f>IF($C120="","",IFERROR(INDEX('Food List'!$F$5:$F$146,MATCH($C120,'Food List'!$B$5:$B$146,0))*IF($D120="",1,$D120),""))</f>
        <v/>
      </c>
      <c r="G120" s="20">
        <f>IF($C120="","",IFERROR(INDEX('Food List'!$G$5:$G$146,MATCH($C120,'Food List'!$B$5:$B$146,0))*IF($D120="",1,$D120),""))</f>
        <v/>
      </c>
      <c r="H120" s="20">
        <f>IF($C120="","",IFERROR(INDEX('Food List'!$H$5:$H$146,MATCH($C120,'Food List'!$B$5:$B$146,0))*IF($D120="",1,$D120),""))</f>
        <v/>
      </c>
      <c r="I120" s="20">
        <f>IF($C120="","",IFERROR(INDEX('Food List'!$I$5:$I$146,MATCH($C120,'Food List'!$B$5:$B$146,0))*IF($D120="",1,$D120),""))</f>
        <v/>
      </c>
    </row>
    <row r="121">
      <c r="A121" s="39" t="n"/>
      <c r="B121" s="40" t="n"/>
      <c r="C121" s="40" t="n"/>
      <c r="D121" s="41" t="n"/>
      <c r="E121" s="19">
        <f>IF($C121="","",IFERROR(INDEX('Food List'!$E$5:$E$146,MATCH($C121,'Food List'!$B$5:$B$146,0))*IF($D121="",1,$D121),""))</f>
        <v/>
      </c>
      <c r="F121" s="20">
        <f>IF($C121="","",IFERROR(INDEX('Food List'!$F$5:$F$146,MATCH($C121,'Food List'!$B$5:$B$146,0))*IF($D121="",1,$D121),""))</f>
        <v/>
      </c>
      <c r="G121" s="20">
        <f>IF($C121="","",IFERROR(INDEX('Food List'!$G$5:$G$146,MATCH($C121,'Food List'!$B$5:$B$146,0))*IF($D121="",1,$D121),""))</f>
        <v/>
      </c>
      <c r="H121" s="20">
        <f>IF($C121="","",IFERROR(INDEX('Food List'!$H$5:$H$146,MATCH($C121,'Food List'!$B$5:$B$146,0))*IF($D121="",1,$D121),""))</f>
        <v/>
      </c>
      <c r="I121" s="20">
        <f>IF($C121="","",IFERROR(INDEX('Food List'!$I$5:$I$146,MATCH($C121,'Food List'!$B$5:$B$146,0))*IF($D121="",1,$D121),""))</f>
        <v/>
      </c>
    </row>
    <row r="122">
      <c r="A122" s="39" t="n"/>
      <c r="B122" s="40" t="n"/>
      <c r="C122" s="40" t="n"/>
      <c r="D122" s="41" t="n"/>
      <c r="E122" s="19">
        <f>IF($C122="","",IFERROR(INDEX('Food List'!$E$5:$E$146,MATCH($C122,'Food List'!$B$5:$B$146,0))*IF($D122="",1,$D122),""))</f>
        <v/>
      </c>
      <c r="F122" s="20">
        <f>IF($C122="","",IFERROR(INDEX('Food List'!$F$5:$F$146,MATCH($C122,'Food List'!$B$5:$B$146,0))*IF($D122="",1,$D122),""))</f>
        <v/>
      </c>
      <c r="G122" s="20">
        <f>IF($C122="","",IFERROR(INDEX('Food List'!$G$5:$G$146,MATCH($C122,'Food List'!$B$5:$B$146,0))*IF($D122="",1,$D122),""))</f>
        <v/>
      </c>
      <c r="H122" s="20">
        <f>IF($C122="","",IFERROR(INDEX('Food List'!$H$5:$H$146,MATCH($C122,'Food List'!$B$5:$B$146,0))*IF($D122="",1,$D122),""))</f>
        <v/>
      </c>
      <c r="I122" s="20">
        <f>IF($C122="","",IFERROR(INDEX('Food List'!$I$5:$I$146,MATCH($C122,'Food List'!$B$5:$B$146,0))*IF($D122="",1,$D122),""))</f>
        <v/>
      </c>
    </row>
    <row r="123">
      <c r="A123" s="39" t="n"/>
      <c r="B123" s="40" t="n"/>
      <c r="C123" s="40" t="n"/>
      <c r="D123" s="41" t="n"/>
      <c r="E123" s="19">
        <f>IF($C123="","",IFERROR(INDEX('Food List'!$E$5:$E$146,MATCH($C123,'Food List'!$B$5:$B$146,0))*IF($D123="",1,$D123),""))</f>
        <v/>
      </c>
      <c r="F123" s="20">
        <f>IF($C123="","",IFERROR(INDEX('Food List'!$F$5:$F$146,MATCH($C123,'Food List'!$B$5:$B$146,0))*IF($D123="",1,$D123),""))</f>
        <v/>
      </c>
      <c r="G123" s="20">
        <f>IF($C123="","",IFERROR(INDEX('Food List'!$G$5:$G$146,MATCH($C123,'Food List'!$B$5:$B$146,0))*IF($D123="",1,$D123),""))</f>
        <v/>
      </c>
      <c r="H123" s="20">
        <f>IF($C123="","",IFERROR(INDEX('Food List'!$H$5:$H$146,MATCH($C123,'Food List'!$B$5:$B$146,0))*IF($D123="",1,$D123),""))</f>
        <v/>
      </c>
      <c r="I123" s="20">
        <f>IF($C123="","",IFERROR(INDEX('Food List'!$I$5:$I$146,MATCH($C123,'Food List'!$B$5:$B$146,0))*IF($D123="",1,$D123),""))</f>
        <v/>
      </c>
    </row>
    <row r="124">
      <c r="A124" s="39" t="n"/>
      <c r="B124" s="40" t="n"/>
      <c r="C124" s="40" t="n"/>
      <c r="D124" s="41" t="n"/>
      <c r="E124" s="19">
        <f>IF($C124="","",IFERROR(INDEX('Food List'!$E$5:$E$146,MATCH($C124,'Food List'!$B$5:$B$146,0))*IF($D124="",1,$D124),""))</f>
        <v/>
      </c>
      <c r="F124" s="20">
        <f>IF($C124="","",IFERROR(INDEX('Food List'!$F$5:$F$146,MATCH($C124,'Food List'!$B$5:$B$146,0))*IF($D124="",1,$D124),""))</f>
        <v/>
      </c>
      <c r="G124" s="20">
        <f>IF($C124="","",IFERROR(INDEX('Food List'!$G$5:$G$146,MATCH($C124,'Food List'!$B$5:$B$146,0))*IF($D124="",1,$D124),""))</f>
        <v/>
      </c>
      <c r="H124" s="20">
        <f>IF($C124="","",IFERROR(INDEX('Food List'!$H$5:$H$146,MATCH($C124,'Food List'!$B$5:$B$146,0))*IF($D124="",1,$D124),""))</f>
        <v/>
      </c>
      <c r="I124" s="20">
        <f>IF($C124="","",IFERROR(INDEX('Food List'!$I$5:$I$146,MATCH($C124,'Food List'!$B$5:$B$146,0))*IF($D124="",1,$D124),""))</f>
        <v/>
      </c>
    </row>
    <row r="125">
      <c r="A125" s="39" t="n"/>
      <c r="B125" s="40" t="n"/>
      <c r="C125" s="40" t="n"/>
      <c r="D125" s="41" t="n"/>
      <c r="E125" s="19">
        <f>IF($C125="","",IFERROR(INDEX('Food List'!$E$5:$E$146,MATCH($C125,'Food List'!$B$5:$B$146,0))*IF($D125="",1,$D125),""))</f>
        <v/>
      </c>
      <c r="F125" s="20">
        <f>IF($C125="","",IFERROR(INDEX('Food List'!$F$5:$F$146,MATCH($C125,'Food List'!$B$5:$B$146,0))*IF($D125="",1,$D125),""))</f>
        <v/>
      </c>
      <c r="G125" s="20">
        <f>IF($C125="","",IFERROR(INDEX('Food List'!$G$5:$G$146,MATCH($C125,'Food List'!$B$5:$B$146,0))*IF($D125="",1,$D125),""))</f>
        <v/>
      </c>
      <c r="H125" s="20">
        <f>IF($C125="","",IFERROR(INDEX('Food List'!$H$5:$H$146,MATCH($C125,'Food List'!$B$5:$B$146,0))*IF($D125="",1,$D125),""))</f>
        <v/>
      </c>
      <c r="I125" s="20">
        <f>IF($C125="","",IFERROR(INDEX('Food List'!$I$5:$I$146,MATCH($C125,'Food List'!$B$5:$B$146,0))*IF($D125="",1,$D125),""))</f>
        <v/>
      </c>
    </row>
    <row r="126">
      <c r="A126" s="39" t="n"/>
      <c r="B126" s="40" t="n"/>
      <c r="C126" s="40" t="n"/>
      <c r="D126" s="41" t="n"/>
      <c r="E126" s="19">
        <f>IF($C126="","",IFERROR(INDEX('Food List'!$E$5:$E$146,MATCH($C126,'Food List'!$B$5:$B$146,0))*IF($D126="",1,$D126),""))</f>
        <v/>
      </c>
      <c r="F126" s="20">
        <f>IF($C126="","",IFERROR(INDEX('Food List'!$F$5:$F$146,MATCH($C126,'Food List'!$B$5:$B$146,0))*IF($D126="",1,$D126),""))</f>
        <v/>
      </c>
      <c r="G126" s="20">
        <f>IF($C126="","",IFERROR(INDEX('Food List'!$G$5:$G$146,MATCH($C126,'Food List'!$B$5:$B$146,0))*IF($D126="",1,$D126),""))</f>
        <v/>
      </c>
      <c r="H126" s="20">
        <f>IF($C126="","",IFERROR(INDEX('Food List'!$H$5:$H$146,MATCH($C126,'Food List'!$B$5:$B$146,0))*IF($D126="",1,$D126),""))</f>
        <v/>
      </c>
      <c r="I126" s="20">
        <f>IF($C126="","",IFERROR(INDEX('Food List'!$I$5:$I$146,MATCH($C126,'Food List'!$B$5:$B$146,0))*IF($D126="",1,$D126),""))</f>
        <v/>
      </c>
    </row>
    <row r="127">
      <c r="A127" s="39" t="n"/>
      <c r="B127" s="40" t="n"/>
      <c r="C127" s="40" t="n"/>
      <c r="D127" s="41" t="n"/>
      <c r="E127" s="19">
        <f>IF($C127="","",IFERROR(INDEX('Food List'!$E$5:$E$146,MATCH($C127,'Food List'!$B$5:$B$146,0))*IF($D127="",1,$D127),""))</f>
        <v/>
      </c>
      <c r="F127" s="20">
        <f>IF($C127="","",IFERROR(INDEX('Food List'!$F$5:$F$146,MATCH($C127,'Food List'!$B$5:$B$146,0))*IF($D127="",1,$D127),""))</f>
        <v/>
      </c>
      <c r="G127" s="20">
        <f>IF($C127="","",IFERROR(INDEX('Food List'!$G$5:$G$146,MATCH($C127,'Food List'!$B$5:$B$146,0))*IF($D127="",1,$D127),""))</f>
        <v/>
      </c>
      <c r="H127" s="20">
        <f>IF($C127="","",IFERROR(INDEX('Food List'!$H$5:$H$146,MATCH($C127,'Food List'!$B$5:$B$146,0))*IF($D127="",1,$D127),""))</f>
        <v/>
      </c>
      <c r="I127" s="20">
        <f>IF($C127="","",IFERROR(INDEX('Food List'!$I$5:$I$146,MATCH($C127,'Food List'!$B$5:$B$146,0))*IF($D127="",1,$D127),""))</f>
        <v/>
      </c>
    </row>
    <row r="128">
      <c r="A128" s="39" t="n"/>
      <c r="B128" s="40" t="n"/>
      <c r="C128" s="40" t="n"/>
      <c r="D128" s="41" t="n"/>
      <c r="E128" s="19">
        <f>IF($C128="","",IFERROR(INDEX('Food List'!$E$5:$E$146,MATCH($C128,'Food List'!$B$5:$B$146,0))*IF($D128="",1,$D128),""))</f>
        <v/>
      </c>
      <c r="F128" s="20">
        <f>IF($C128="","",IFERROR(INDEX('Food List'!$F$5:$F$146,MATCH($C128,'Food List'!$B$5:$B$146,0))*IF($D128="",1,$D128),""))</f>
        <v/>
      </c>
      <c r="G128" s="20">
        <f>IF($C128="","",IFERROR(INDEX('Food List'!$G$5:$G$146,MATCH($C128,'Food List'!$B$5:$B$146,0))*IF($D128="",1,$D128),""))</f>
        <v/>
      </c>
      <c r="H128" s="20">
        <f>IF($C128="","",IFERROR(INDEX('Food List'!$H$5:$H$146,MATCH($C128,'Food List'!$B$5:$B$146,0))*IF($D128="",1,$D128),""))</f>
        <v/>
      </c>
      <c r="I128" s="20">
        <f>IF($C128="","",IFERROR(INDEX('Food List'!$I$5:$I$146,MATCH($C128,'Food List'!$B$5:$B$146,0))*IF($D128="",1,$D128),""))</f>
        <v/>
      </c>
    </row>
    <row r="129">
      <c r="A129" s="39" t="n"/>
      <c r="B129" s="40" t="n"/>
      <c r="C129" s="40" t="n"/>
      <c r="D129" s="41" t="n"/>
      <c r="E129" s="19">
        <f>IF($C129="","",IFERROR(INDEX('Food List'!$E$5:$E$146,MATCH($C129,'Food List'!$B$5:$B$146,0))*IF($D129="",1,$D129),""))</f>
        <v/>
      </c>
      <c r="F129" s="20">
        <f>IF($C129="","",IFERROR(INDEX('Food List'!$F$5:$F$146,MATCH($C129,'Food List'!$B$5:$B$146,0))*IF($D129="",1,$D129),""))</f>
        <v/>
      </c>
      <c r="G129" s="20">
        <f>IF($C129="","",IFERROR(INDEX('Food List'!$G$5:$G$146,MATCH($C129,'Food List'!$B$5:$B$146,0))*IF($D129="",1,$D129),""))</f>
        <v/>
      </c>
      <c r="H129" s="20">
        <f>IF($C129="","",IFERROR(INDEX('Food List'!$H$5:$H$146,MATCH($C129,'Food List'!$B$5:$B$146,0))*IF($D129="",1,$D129),""))</f>
        <v/>
      </c>
      <c r="I129" s="20">
        <f>IF($C129="","",IFERROR(INDEX('Food List'!$I$5:$I$146,MATCH($C129,'Food List'!$B$5:$B$146,0))*IF($D129="",1,$D129),""))</f>
        <v/>
      </c>
    </row>
    <row r="130">
      <c r="A130" s="39" t="n"/>
      <c r="B130" s="40" t="n"/>
      <c r="C130" s="40" t="n"/>
      <c r="D130" s="41" t="n"/>
      <c r="E130" s="19">
        <f>IF($C130="","",IFERROR(INDEX('Food List'!$E$5:$E$146,MATCH($C130,'Food List'!$B$5:$B$146,0))*IF($D130="",1,$D130),""))</f>
        <v/>
      </c>
      <c r="F130" s="20">
        <f>IF($C130="","",IFERROR(INDEX('Food List'!$F$5:$F$146,MATCH($C130,'Food List'!$B$5:$B$146,0))*IF($D130="",1,$D130),""))</f>
        <v/>
      </c>
      <c r="G130" s="20">
        <f>IF($C130="","",IFERROR(INDEX('Food List'!$G$5:$G$146,MATCH($C130,'Food List'!$B$5:$B$146,0))*IF($D130="",1,$D130),""))</f>
        <v/>
      </c>
      <c r="H130" s="20">
        <f>IF($C130="","",IFERROR(INDEX('Food List'!$H$5:$H$146,MATCH($C130,'Food List'!$B$5:$B$146,0))*IF($D130="",1,$D130),""))</f>
        <v/>
      </c>
      <c r="I130" s="20">
        <f>IF($C130="","",IFERROR(INDEX('Food List'!$I$5:$I$146,MATCH($C130,'Food List'!$B$5:$B$146,0))*IF($D130="",1,$D130),""))</f>
        <v/>
      </c>
    </row>
    <row r="131">
      <c r="A131" s="39" t="n"/>
      <c r="B131" s="40" t="n"/>
      <c r="C131" s="40" t="n"/>
      <c r="D131" s="41" t="n"/>
      <c r="E131" s="19">
        <f>IF($C131="","",IFERROR(INDEX('Food List'!$E$5:$E$146,MATCH($C131,'Food List'!$B$5:$B$146,0))*IF($D131="",1,$D131),""))</f>
        <v/>
      </c>
      <c r="F131" s="20">
        <f>IF($C131="","",IFERROR(INDEX('Food List'!$F$5:$F$146,MATCH($C131,'Food List'!$B$5:$B$146,0))*IF($D131="",1,$D131),""))</f>
        <v/>
      </c>
      <c r="G131" s="20">
        <f>IF($C131="","",IFERROR(INDEX('Food List'!$G$5:$G$146,MATCH($C131,'Food List'!$B$5:$B$146,0))*IF($D131="",1,$D131),""))</f>
        <v/>
      </c>
      <c r="H131" s="20">
        <f>IF($C131="","",IFERROR(INDEX('Food List'!$H$5:$H$146,MATCH($C131,'Food List'!$B$5:$B$146,0))*IF($D131="",1,$D131),""))</f>
        <v/>
      </c>
      <c r="I131" s="20">
        <f>IF($C131="","",IFERROR(INDEX('Food List'!$I$5:$I$146,MATCH($C131,'Food List'!$B$5:$B$146,0))*IF($D131="",1,$D131),""))</f>
        <v/>
      </c>
    </row>
    <row r="132">
      <c r="A132" s="39" t="n"/>
      <c r="B132" s="40" t="n"/>
      <c r="C132" s="40" t="n"/>
      <c r="D132" s="41" t="n"/>
      <c r="E132" s="19">
        <f>IF($C132="","",IFERROR(INDEX('Food List'!$E$5:$E$146,MATCH($C132,'Food List'!$B$5:$B$146,0))*IF($D132="",1,$D132),""))</f>
        <v/>
      </c>
      <c r="F132" s="20">
        <f>IF($C132="","",IFERROR(INDEX('Food List'!$F$5:$F$146,MATCH($C132,'Food List'!$B$5:$B$146,0))*IF($D132="",1,$D132),""))</f>
        <v/>
      </c>
      <c r="G132" s="20">
        <f>IF($C132="","",IFERROR(INDEX('Food List'!$G$5:$G$146,MATCH($C132,'Food List'!$B$5:$B$146,0))*IF($D132="",1,$D132),""))</f>
        <v/>
      </c>
      <c r="H132" s="20">
        <f>IF($C132="","",IFERROR(INDEX('Food List'!$H$5:$H$146,MATCH($C132,'Food List'!$B$5:$B$146,0))*IF($D132="",1,$D132),""))</f>
        <v/>
      </c>
      <c r="I132" s="20">
        <f>IF($C132="","",IFERROR(INDEX('Food List'!$I$5:$I$146,MATCH($C132,'Food List'!$B$5:$B$146,0))*IF($D132="",1,$D132),""))</f>
        <v/>
      </c>
    </row>
    <row r="133">
      <c r="A133" s="39" t="n"/>
      <c r="B133" s="40" t="n"/>
      <c r="C133" s="40" t="n"/>
      <c r="D133" s="41" t="n"/>
      <c r="E133" s="19">
        <f>IF($C133="","",IFERROR(INDEX('Food List'!$E$5:$E$146,MATCH($C133,'Food List'!$B$5:$B$146,0))*IF($D133="",1,$D133),""))</f>
        <v/>
      </c>
      <c r="F133" s="20">
        <f>IF($C133="","",IFERROR(INDEX('Food List'!$F$5:$F$146,MATCH($C133,'Food List'!$B$5:$B$146,0))*IF($D133="",1,$D133),""))</f>
        <v/>
      </c>
      <c r="G133" s="20">
        <f>IF($C133="","",IFERROR(INDEX('Food List'!$G$5:$G$146,MATCH($C133,'Food List'!$B$5:$B$146,0))*IF($D133="",1,$D133),""))</f>
        <v/>
      </c>
      <c r="H133" s="20">
        <f>IF($C133="","",IFERROR(INDEX('Food List'!$H$5:$H$146,MATCH($C133,'Food List'!$B$5:$B$146,0))*IF($D133="",1,$D133),""))</f>
        <v/>
      </c>
      <c r="I133" s="20">
        <f>IF($C133="","",IFERROR(INDEX('Food List'!$I$5:$I$146,MATCH($C133,'Food List'!$B$5:$B$146,0))*IF($D133="",1,$D133),""))</f>
        <v/>
      </c>
    </row>
    <row r="134">
      <c r="A134" s="39" t="n"/>
      <c r="B134" s="40" t="n"/>
      <c r="C134" s="40" t="n"/>
      <c r="D134" s="41" t="n"/>
      <c r="E134" s="19">
        <f>IF($C134="","",IFERROR(INDEX('Food List'!$E$5:$E$146,MATCH($C134,'Food List'!$B$5:$B$146,0))*IF($D134="",1,$D134),""))</f>
        <v/>
      </c>
      <c r="F134" s="20">
        <f>IF($C134="","",IFERROR(INDEX('Food List'!$F$5:$F$146,MATCH($C134,'Food List'!$B$5:$B$146,0))*IF($D134="",1,$D134),""))</f>
        <v/>
      </c>
      <c r="G134" s="20">
        <f>IF($C134="","",IFERROR(INDEX('Food List'!$G$5:$G$146,MATCH($C134,'Food List'!$B$5:$B$146,0))*IF($D134="",1,$D134),""))</f>
        <v/>
      </c>
      <c r="H134" s="20">
        <f>IF($C134="","",IFERROR(INDEX('Food List'!$H$5:$H$146,MATCH($C134,'Food List'!$B$5:$B$146,0))*IF($D134="",1,$D134),""))</f>
        <v/>
      </c>
      <c r="I134" s="20">
        <f>IF($C134="","",IFERROR(INDEX('Food List'!$I$5:$I$146,MATCH($C134,'Food List'!$B$5:$B$146,0))*IF($D134="",1,$D134),""))</f>
        <v/>
      </c>
    </row>
    <row r="135">
      <c r="A135" s="39" t="n"/>
      <c r="B135" s="40" t="n"/>
      <c r="C135" s="40" t="n"/>
      <c r="D135" s="41" t="n"/>
      <c r="E135" s="19">
        <f>IF($C135="","",IFERROR(INDEX('Food List'!$E$5:$E$146,MATCH($C135,'Food List'!$B$5:$B$146,0))*IF($D135="",1,$D135),""))</f>
        <v/>
      </c>
      <c r="F135" s="20">
        <f>IF($C135="","",IFERROR(INDEX('Food List'!$F$5:$F$146,MATCH($C135,'Food List'!$B$5:$B$146,0))*IF($D135="",1,$D135),""))</f>
        <v/>
      </c>
      <c r="G135" s="20">
        <f>IF($C135="","",IFERROR(INDEX('Food List'!$G$5:$G$146,MATCH($C135,'Food List'!$B$5:$B$146,0))*IF($D135="",1,$D135),""))</f>
        <v/>
      </c>
      <c r="H135" s="20">
        <f>IF($C135="","",IFERROR(INDEX('Food List'!$H$5:$H$146,MATCH($C135,'Food List'!$B$5:$B$146,0))*IF($D135="",1,$D135),""))</f>
        <v/>
      </c>
      <c r="I135" s="20">
        <f>IF($C135="","",IFERROR(INDEX('Food List'!$I$5:$I$146,MATCH($C135,'Food List'!$B$5:$B$146,0))*IF($D135="",1,$D135),""))</f>
        <v/>
      </c>
    </row>
    <row r="136">
      <c r="A136" s="39" t="n"/>
      <c r="B136" s="40" t="n"/>
      <c r="C136" s="40" t="n"/>
      <c r="D136" s="41" t="n"/>
      <c r="E136" s="19">
        <f>IF($C136="","",IFERROR(INDEX('Food List'!$E$5:$E$146,MATCH($C136,'Food List'!$B$5:$B$146,0))*IF($D136="",1,$D136),""))</f>
        <v/>
      </c>
      <c r="F136" s="20">
        <f>IF($C136="","",IFERROR(INDEX('Food List'!$F$5:$F$146,MATCH($C136,'Food List'!$B$5:$B$146,0))*IF($D136="",1,$D136),""))</f>
        <v/>
      </c>
      <c r="G136" s="20">
        <f>IF($C136="","",IFERROR(INDEX('Food List'!$G$5:$G$146,MATCH($C136,'Food List'!$B$5:$B$146,0))*IF($D136="",1,$D136),""))</f>
        <v/>
      </c>
      <c r="H136" s="20">
        <f>IF($C136="","",IFERROR(INDEX('Food List'!$H$5:$H$146,MATCH($C136,'Food List'!$B$5:$B$146,0))*IF($D136="",1,$D136),""))</f>
        <v/>
      </c>
      <c r="I136" s="20">
        <f>IF($C136="","",IFERROR(INDEX('Food List'!$I$5:$I$146,MATCH($C136,'Food List'!$B$5:$B$146,0))*IF($D136="",1,$D136),""))</f>
        <v/>
      </c>
    </row>
    <row r="137">
      <c r="A137" s="39" t="n"/>
      <c r="B137" s="40" t="n"/>
      <c r="C137" s="40" t="n"/>
      <c r="D137" s="41" t="n"/>
      <c r="E137" s="19">
        <f>IF($C137="","",IFERROR(INDEX('Food List'!$E$5:$E$146,MATCH($C137,'Food List'!$B$5:$B$146,0))*IF($D137="",1,$D137),""))</f>
        <v/>
      </c>
      <c r="F137" s="20">
        <f>IF($C137="","",IFERROR(INDEX('Food List'!$F$5:$F$146,MATCH($C137,'Food List'!$B$5:$B$146,0))*IF($D137="",1,$D137),""))</f>
        <v/>
      </c>
      <c r="G137" s="20">
        <f>IF($C137="","",IFERROR(INDEX('Food List'!$G$5:$G$146,MATCH($C137,'Food List'!$B$5:$B$146,0))*IF($D137="",1,$D137),""))</f>
        <v/>
      </c>
      <c r="H137" s="20">
        <f>IF($C137="","",IFERROR(INDEX('Food List'!$H$5:$H$146,MATCH($C137,'Food List'!$B$5:$B$146,0))*IF($D137="",1,$D137),""))</f>
        <v/>
      </c>
      <c r="I137" s="20">
        <f>IF($C137="","",IFERROR(INDEX('Food List'!$I$5:$I$146,MATCH($C137,'Food List'!$B$5:$B$146,0))*IF($D137="",1,$D137),""))</f>
        <v/>
      </c>
    </row>
    <row r="138">
      <c r="A138" s="39" t="n"/>
      <c r="B138" s="40" t="n"/>
      <c r="C138" s="40" t="n"/>
      <c r="D138" s="41" t="n"/>
      <c r="E138" s="19">
        <f>IF($C138="","",IFERROR(INDEX('Food List'!$E$5:$E$146,MATCH($C138,'Food List'!$B$5:$B$146,0))*IF($D138="",1,$D138),""))</f>
        <v/>
      </c>
      <c r="F138" s="20">
        <f>IF($C138="","",IFERROR(INDEX('Food List'!$F$5:$F$146,MATCH($C138,'Food List'!$B$5:$B$146,0))*IF($D138="",1,$D138),""))</f>
        <v/>
      </c>
      <c r="G138" s="20">
        <f>IF($C138="","",IFERROR(INDEX('Food List'!$G$5:$G$146,MATCH($C138,'Food List'!$B$5:$B$146,0))*IF($D138="",1,$D138),""))</f>
        <v/>
      </c>
      <c r="H138" s="20">
        <f>IF($C138="","",IFERROR(INDEX('Food List'!$H$5:$H$146,MATCH($C138,'Food List'!$B$5:$B$146,0))*IF($D138="",1,$D138),""))</f>
        <v/>
      </c>
      <c r="I138" s="20">
        <f>IF($C138="","",IFERROR(INDEX('Food List'!$I$5:$I$146,MATCH($C138,'Food List'!$B$5:$B$146,0))*IF($D138="",1,$D138),""))</f>
        <v/>
      </c>
    </row>
    <row r="139">
      <c r="A139" s="39" t="n"/>
      <c r="B139" s="40" t="n"/>
      <c r="C139" s="40" t="n"/>
      <c r="D139" s="41" t="n"/>
      <c r="E139" s="19">
        <f>IF($C139="","",IFERROR(INDEX('Food List'!$E$5:$E$146,MATCH($C139,'Food List'!$B$5:$B$146,0))*IF($D139="",1,$D139),""))</f>
        <v/>
      </c>
      <c r="F139" s="20">
        <f>IF($C139="","",IFERROR(INDEX('Food List'!$F$5:$F$146,MATCH($C139,'Food List'!$B$5:$B$146,0))*IF($D139="",1,$D139),""))</f>
        <v/>
      </c>
      <c r="G139" s="20">
        <f>IF($C139="","",IFERROR(INDEX('Food List'!$G$5:$G$146,MATCH($C139,'Food List'!$B$5:$B$146,0))*IF($D139="",1,$D139),""))</f>
        <v/>
      </c>
      <c r="H139" s="20">
        <f>IF($C139="","",IFERROR(INDEX('Food List'!$H$5:$H$146,MATCH($C139,'Food List'!$B$5:$B$146,0))*IF($D139="",1,$D139),""))</f>
        <v/>
      </c>
      <c r="I139" s="20">
        <f>IF($C139="","",IFERROR(INDEX('Food List'!$I$5:$I$146,MATCH($C139,'Food List'!$B$5:$B$146,0))*IF($D139="",1,$D139),""))</f>
        <v/>
      </c>
    </row>
    <row r="140">
      <c r="A140" s="39" t="n"/>
      <c r="B140" s="40" t="n"/>
      <c r="C140" s="40" t="n"/>
      <c r="D140" s="41" t="n"/>
      <c r="E140" s="19">
        <f>IF($C140="","",IFERROR(INDEX('Food List'!$E$5:$E$146,MATCH($C140,'Food List'!$B$5:$B$146,0))*IF($D140="",1,$D140),""))</f>
        <v/>
      </c>
      <c r="F140" s="20">
        <f>IF($C140="","",IFERROR(INDEX('Food List'!$F$5:$F$146,MATCH($C140,'Food List'!$B$5:$B$146,0))*IF($D140="",1,$D140),""))</f>
        <v/>
      </c>
      <c r="G140" s="20">
        <f>IF($C140="","",IFERROR(INDEX('Food List'!$G$5:$G$146,MATCH($C140,'Food List'!$B$5:$B$146,0))*IF($D140="",1,$D140),""))</f>
        <v/>
      </c>
      <c r="H140" s="20">
        <f>IF($C140="","",IFERROR(INDEX('Food List'!$H$5:$H$146,MATCH($C140,'Food List'!$B$5:$B$146,0))*IF($D140="",1,$D140),""))</f>
        <v/>
      </c>
      <c r="I140" s="20">
        <f>IF($C140="","",IFERROR(INDEX('Food List'!$I$5:$I$146,MATCH($C140,'Food List'!$B$5:$B$146,0))*IF($D140="",1,$D140),""))</f>
        <v/>
      </c>
    </row>
    <row r="141">
      <c r="A141" s="39" t="n"/>
      <c r="B141" s="40" t="n"/>
      <c r="C141" s="40" t="n"/>
      <c r="D141" s="41" t="n"/>
      <c r="E141" s="19">
        <f>IF($C141="","",IFERROR(INDEX('Food List'!$E$5:$E$146,MATCH($C141,'Food List'!$B$5:$B$146,0))*IF($D141="",1,$D141),""))</f>
        <v/>
      </c>
      <c r="F141" s="20">
        <f>IF($C141="","",IFERROR(INDEX('Food List'!$F$5:$F$146,MATCH($C141,'Food List'!$B$5:$B$146,0))*IF($D141="",1,$D141),""))</f>
        <v/>
      </c>
      <c r="G141" s="20">
        <f>IF($C141="","",IFERROR(INDEX('Food List'!$G$5:$G$146,MATCH($C141,'Food List'!$B$5:$B$146,0))*IF($D141="",1,$D141),""))</f>
        <v/>
      </c>
      <c r="H141" s="20">
        <f>IF($C141="","",IFERROR(INDEX('Food List'!$H$5:$H$146,MATCH($C141,'Food List'!$B$5:$B$146,0))*IF($D141="",1,$D141),""))</f>
        <v/>
      </c>
      <c r="I141" s="20">
        <f>IF($C141="","",IFERROR(INDEX('Food List'!$I$5:$I$146,MATCH($C141,'Food List'!$B$5:$B$146,0))*IF($D141="",1,$D141),""))</f>
        <v/>
      </c>
    </row>
    <row r="142">
      <c r="A142" s="39" t="n"/>
      <c r="B142" s="40" t="n"/>
      <c r="C142" s="40" t="n"/>
      <c r="D142" s="41" t="n"/>
      <c r="E142" s="19">
        <f>IF($C142="","",IFERROR(INDEX('Food List'!$E$5:$E$146,MATCH($C142,'Food List'!$B$5:$B$146,0))*IF($D142="",1,$D142),""))</f>
        <v/>
      </c>
      <c r="F142" s="20">
        <f>IF($C142="","",IFERROR(INDEX('Food List'!$F$5:$F$146,MATCH($C142,'Food List'!$B$5:$B$146,0))*IF($D142="",1,$D142),""))</f>
        <v/>
      </c>
      <c r="G142" s="20">
        <f>IF($C142="","",IFERROR(INDEX('Food List'!$G$5:$G$146,MATCH($C142,'Food List'!$B$5:$B$146,0))*IF($D142="",1,$D142),""))</f>
        <v/>
      </c>
      <c r="H142" s="20">
        <f>IF($C142="","",IFERROR(INDEX('Food List'!$H$5:$H$146,MATCH($C142,'Food List'!$B$5:$B$146,0))*IF($D142="",1,$D142),""))</f>
        <v/>
      </c>
      <c r="I142" s="20">
        <f>IF($C142="","",IFERROR(INDEX('Food List'!$I$5:$I$146,MATCH($C142,'Food List'!$B$5:$B$146,0))*IF($D142="",1,$D142),""))</f>
        <v/>
      </c>
    </row>
    <row r="143">
      <c r="A143" s="39" t="n"/>
      <c r="B143" s="40" t="n"/>
      <c r="C143" s="40" t="n"/>
      <c r="D143" s="41" t="n"/>
      <c r="E143" s="19">
        <f>IF($C143="","",IFERROR(INDEX('Food List'!$E$5:$E$146,MATCH($C143,'Food List'!$B$5:$B$146,0))*IF($D143="",1,$D143),""))</f>
        <v/>
      </c>
      <c r="F143" s="20">
        <f>IF($C143="","",IFERROR(INDEX('Food List'!$F$5:$F$146,MATCH($C143,'Food List'!$B$5:$B$146,0))*IF($D143="",1,$D143),""))</f>
        <v/>
      </c>
      <c r="G143" s="20">
        <f>IF($C143="","",IFERROR(INDEX('Food List'!$G$5:$G$146,MATCH($C143,'Food List'!$B$5:$B$146,0))*IF($D143="",1,$D143),""))</f>
        <v/>
      </c>
      <c r="H143" s="20">
        <f>IF($C143="","",IFERROR(INDEX('Food List'!$H$5:$H$146,MATCH($C143,'Food List'!$B$5:$B$146,0))*IF($D143="",1,$D143),""))</f>
        <v/>
      </c>
      <c r="I143" s="20">
        <f>IF($C143="","",IFERROR(INDEX('Food List'!$I$5:$I$146,MATCH($C143,'Food List'!$B$5:$B$146,0))*IF($D143="",1,$D143),""))</f>
        <v/>
      </c>
    </row>
    <row r="144">
      <c r="A144" s="39" t="n"/>
      <c r="B144" s="40" t="n"/>
      <c r="C144" s="40" t="n"/>
      <c r="D144" s="41" t="n"/>
      <c r="E144" s="19">
        <f>IF($C144="","",IFERROR(INDEX('Food List'!$E$5:$E$146,MATCH($C144,'Food List'!$B$5:$B$146,0))*IF($D144="",1,$D144),""))</f>
        <v/>
      </c>
      <c r="F144" s="20">
        <f>IF($C144="","",IFERROR(INDEX('Food List'!$F$5:$F$146,MATCH($C144,'Food List'!$B$5:$B$146,0))*IF($D144="",1,$D144),""))</f>
        <v/>
      </c>
      <c r="G144" s="20">
        <f>IF($C144="","",IFERROR(INDEX('Food List'!$G$5:$G$146,MATCH($C144,'Food List'!$B$5:$B$146,0))*IF($D144="",1,$D144),""))</f>
        <v/>
      </c>
      <c r="H144" s="20">
        <f>IF($C144="","",IFERROR(INDEX('Food List'!$H$5:$H$146,MATCH($C144,'Food List'!$B$5:$B$146,0))*IF($D144="",1,$D144),""))</f>
        <v/>
      </c>
      <c r="I144" s="20">
        <f>IF($C144="","",IFERROR(INDEX('Food List'!$I$5:$I$146,MATCH($C144,'Food List'!$B$5:$B$146,0))*IF($D144="",1,$D144),""))</f>
        <v/>
      </c>
    </row>
    <row r="145">
      <c r="A145" s="39" t="n"/>
      <c r="B145" s="40" t="n"/>
      <c r="C145" s="40" t="n"/>
      <c r="D145" s="41" t="n"/>
      <c r="E145" s="19">
        <f>IF($C145="","",IFERROR(INDEX('Food List'!$E$5:$E$146,MATCH($C145,'Food List'!$B$5:$B$146,0))*IF($D145="",1,$D145),""))</f>
        <v/>
      </c>
      <c r="F145" s="20">
        <f>IF($C145="","",IFERROR(INDEX('Food List'!$F$5:$F$146,MATCH($C145,'Food List'!$B$5:$B$146,0))*IF($D145="",1,$D145),""))</f>
        <v/>
      </c>
      <c r="G145" s="20">
        <f>IF($C145="","",IFERROR(INDEX('Food List'!$G$5:$G$146,MATCH($C145,'Food List'!$B$5:$B$146,0))*IF($D145="",1,$D145),""))</f>
        <v/>
      </c>
      <c r="H145" s="20">
        <f>IF($C145="","",IFERROR(INDEX('Food List'!$H$5:$H$146,MATCH($C145,'Food List'!$B$5:$B$146,0))*IF($D145="",1,$D145),""))</f>
        <v/>
      </c>
      <c r="I145" s="20">
        <f>IF($C145="","",IFERROR(INDEX('Food List'!$I$5:$I$146,MATCH($C145,'Food List'!$B$5:$B$146,0))*IF($D145="",1,$D145),""))</f>
        <v/>
      </c>
    </row>
    <row r="146">
      <c r="A146" s="39" t="n"/>
      <c r="B146" s="40" t="n"/>
      <c r="C146" s="40" t="n"/>
      <c r="D146" s="41" t="n"/>
      <c r="E146" s="19">
        <f>IF($C146="","",IFERROR(INDEX('Food List'!$E$5:$E$146,MATCH($C146,'Food List'!$B$5:$B$146,0))*IF($D146="",1,$D146),""))</f>
        <v/>
      </c>
      <c r="F146" s="20">
        <f>IF($C146="","",IFERROR(INDEX('Food List'!$F$5:$F$146,MATCH($C146,'Food List'!$B$5:$B$146,0))*IF($D146="",1,$D146),""))</f>
        <v/>
      </c>
      <c r="G146" s="20">
        <f>IF($C146="","",IFERROR(INDEX('Food List'!$G$5:$G$146,MATCH($C146,'Food List'!$B$5:$B$146,0))*IF($D146="",1,$D146),""))</f>
        <v/>
      </c>
      <c r="H146" s="20">
        <f>IF($C146="","",IFERROR(INDEX('Food List'!$H$5:$H$146,MATCH($C146,'Food List'!$B$5:$B$146,0))*IF($D146="",1,$D146),""))</f>
        <v/>
      </c>
      <c r="I146" s="20">
        <f>IF($C146="","",IFERROR(INDEX('Food List'!$I$5:$I$146,MATCH($C146,'Food List'!$B$5:$B$146,0))*IF($D146="",1,$D146),""))</f>
        <v/>
      </c>
    </row>
    <row r="147">
      <c r="A147" s="39" t="n"/>
      <c r="B147" s="40" t="n"/>
      <c r="C147" s="40" t="n"/>
      <c r="D147" s="41" t="n"/>
      <c r="E147" s="19">
        <f>IF($C147="","",IFERROR(INDEX('Food List'!$E$5:$E$146,MATCH($C147,'Food List'!$B$5:$B$146,0))*IF($D147="",1,$D147),""))</f>
        <v/>
      </c>
      <c r="F147" s="20">
        <f>IF($C147="","",IFERROR(INDEX('Food List'!$F$5:$F$146,MATCH($C147,'Food List'!$B$5:$B$146,0))*IF($D147="",1,$D147),""))</f>
        <v/>
      </c>
      <c r="G147" s="20">
        <f>IF($C147="","",IFERROR(INDEX('Food List'!$G$5:$G$146,MATCH($C147,'Food List'!$B$5:$B$146,0))*IF($D147="",1,$D147),""))</f>
        <v/>
      </c>
      <c r="H147" s="20">
        <f>IF($C147="","",IFERROR(INDEX('Food List'!$H$5:$H$146,MATCH($C147,'Food List'!$B$5:$B$146,0))*IF($D147="",1,$D147),""))</f>
        <v/>
      </c>
      <c r="I147" s="20">
        <f>IF($C147="","",IFERROR(INDEX('Food List'!$I$5:$I$146,MATCH($C147,'Food List'!$B$5:$B$146,0))*IF($D147="",1,$D147),""))</f>
        <v/>
      </c>
    </row>
    <row r="148">
      <c r="A148" s="39" t="n"/>
      <c r="B148" s="40" t="n"/>
      <c r="C148" s="40" t="n"/>
      <c r="D148" s="41" t="n"/>
      <c r="E148" s="19">
        <f>IF($C148="","",IFERROR(INDEX('Food List'!$E$5:$E$146,MATCH($C148,'Food List'!$B$5:$B$146,0))*IF($D148="",1,$D148),""))</f>
        <v/>
      </c>
      <c r="F148" s="20">
        <f>IF($C148="","",IFERROR(INDEX('Food List'!$F$5:$F$146,MATCH($C148,'Food List'!$B$5:$B$146,0))*IF($D148="",1,$D148),""))</f>
        <v/>
      </c>
      <c r="G148" s="20">
        <f>IF($C148="","",IFERROR(INDEX('Food List'!$G$5:$G$146,MATCH($C148,'Food List'!$B$5:$B$146,0))*IF($D148="",1,$D148),""))</f>
        <v/>
      </c>
      <c r="H148" s="20">
        <f>IF($C148="","",IFERROR(INDEX('Food List'!$H$5:$H$146,MATCH($C148,'Food List'!$B$5:$B$146,0))*IF($D148="",1,$D148),""))</f>
        <v/>
      </c>
      <c r="I148" s="20">
        <f>IF($C148="","",IFERROR(INDEX('Food List'!$I$5:$I$146,MATCH($C148,'Food List'!$B$5:$B$146,0))*IF($D148="",1,$D148),""))</f>
        <v/>
      </c>
    </row>
    <row r="149">
      <c r="A149" s="39" t="n"/>
      <c r="B149" s="40" t="n"/>
      <c r="C149" s="40" t="n"/>
      <c r="D149" s="41" t="n"/>
      <c r="E149" s="19">
        <f>IF($C149="","",IFERROR(INDEX('Food List'!$E$5:$E$146,MATCH($C149,'Food List'!$B$5:$B$146,0))*IF($D149="",1,$D149),""))</f>
        <v/>
      </c>
      <c r="F149" s="20">
        <f>IF($C149="","",IFERROR(INDEX('Food List'!$F$5:$F$146,MATCH($C149,'Food List'!$B$5:$B$146,0))*IF($D149="",1,$D149),""))</f>
        <v/>
      </c>
      <c r="G149" s="20">
        <f>IF($C149="","",IFERROR(INDEX('Food List'!$G$5:$G$146,MATCH($C149,'Food List'!$B$5:$B$146,0))*IF($D149="",1,$D149),""))</f>
        <v/>
      </c>
      <c r="H149" s="20">
        <f>IF($C149="","",IFERROR(INDEX('Food List'!$H$5:$H$146,MATCH($C149,'Food List'!$B$5:$B$146,0))*IF($D149="",1,$D149),""))</f>
        <v/>
      </c>
      <c r="I149" s="20">
        <f>IF($C149="","",IFERROR(INDEX('Food List'!$I$5:$I$146,MATCH($C149,'Food List'!$B$5:$B$146,0))*IF($D149="",1,$D149),""))</f>
        <v/>
      </c>
    </row>
    <row r="150">
      <c r="A150" s="39" t="n"/>
      <c r="B150" s="40" t="n"/>
      <c r="C150" s="40" t="n"/>
      <c r="D150" s="41" t="n"/>
      <c r="E150" s="19">
        <f>IF($C150="","",IFERROR(INDEX('Food List'!$E$5:$E$146,MATCH($C150,'Food List'!$B$5:$B$146,0))*IF($D150="",1,$D150),""))</f>
        <v/>
      </c>
      <c r="F150" s="20">
        <f>IF($C150="","",IFERROR(INDEX('Food List'!$F$5:$F$146,MATCH($C150,'Food List'!$B$5:$B$146,0))*IF($D150="",1,$D150),""))</f>
        <v/>
      </c>
      <c r="G150" s="20">
        <f>IF($C150="","",IFERROR(INDEX('Food List'!$G$5:$G$146,MATCH($C150,'Food List'!$B$5:$B$146,0))*IF($D150="",1,$D150),""))</f>
        <v/>
      </c>
      <c r="H150" s="20">
        <f>IF($C150="","",IFERROR(INDEX('Food List'!$H$5:$H$146,MATCH($C150,'Food List'!$B$5:$B$146,0))*IF($D150="",1,$D150),""))</f>
        <v/>
      </c>
      <c r="I150" s="20">
        <f>IF($C150="","",IFERROR(INDEX('Food List'!$I$5:$I$146,MATCH($C150,'Food List'!$B$5:$B$146,0))*IF($D150="",1,$D150),""))</f>
        <v/>
      </c>
    </row>
    <row r="151">
      <c r="A151" s="39" t="n"/>
      <c r="B151" s="40" t="n"/>
      <c r="C151" s="40" t="n"/>
      <c r="D151" s="41" t="n"/>
      <c r="E151" s="19">
        <f>IF($C151="","",IFERROR(INDEX('Food List'!$E$5:$E$146,MATCH($C151,'Food List'!$B$5:$B$146,0))*IF($D151="",1,$D151),""))</f>
        <v/>
      </c>
      <c r="F151" s="20">
        <f>IF($C151="","",IFERROR(INDEX('Food List'!$F$5:$F$146,MATCH($C151,'Food List'!$B$5:$B$146,0))*IF($D151="",1,$D151),""))</f>
        <v/>
      </c>
      <c r="G151" s="20">
        <f>IF($C151="","",IFERROR(INDEX('Food List'!$G$5:$G$146,MATCH($C151,'Food List'!$B$5:$B$146,0))*IF($D151="",1,$D151),""))</f>
        <v/>
      </c>
      <c r="H151" s="20">
        <f>IF($C151="","",IFERROR(INDEX('Food List'!$H$5:$H$146,MATCH($C151,'Food List'!$B$5:$B$146,0))*IF($D151="",1,$D151),""))</f>
        <v/>
      </c>
      <c r="I151" s="20">
        <f>IF($C151="","",IFERROR(INDEX('Food List'!$I$5:$I$146,MATCH($C151,'Food List'!$B$5:$B$146,0))*IF($D151="",1,$D151),""))</f>
        <v/>
      </c>
    </row>
    <row r="152">
      <c r="A152" s="39" t="n"/>
      <c r="B152" s="40" t="n"/>
      <c r="C152" s="40" t="n"/>
      <c r="D152" s="41" t="n"/>
      <c r="E152" s="19">
        <f>IF($C152="","",IFERROR(INDEX('Food List'!$E$5:$E$146,MATCH($C152,'Food List'!$B$5:$B$146,0))*IF($D152="",1,$D152),""))</f>
        <v/>
      </c>
      <c r="F152" s="20">
        <f>IF($C152="","",IFERROR(INDEX('Food List'!$F$5:$F$146,MATCH($C152,'Food List'!$B$5:$B$146,0))*IF($D152="",1,$D152),""))</f>
        <v/>
      </c>
      <c r="G152" s="20">
        <f>IF($C152="","",IFERROR(INDEX('Food List'!$G$5:$G$146,MATCH($C152,'Food List'!$B$5:$B$146,0))*IF($D152="",1,$D152),""))</f>
        <v/>
      </c>
      <c r="H152" s="20">
        <f>IF($C152="","",IFERROR(INDEX('Food List'!$H$5:$H$146,MATCH($C152,'Food List'!$B$5:$B$146,0))*IF($D152="",1,$D152),""))</f>
        <v/>
      </c>
      <c r="I152" s="20">
        <f>IF($C152="","",IFERROR(INDEX('Food List'!$I$5:$I$146,MATCH($C152,'Food List'!$B$5:$B$146,0))*IF($D152="",1,$D152),""))</f>
        <v/>
      </c>
    </row>
    <row r="153">
      <c r="A153" s="39" t="n"/>
      <c r="B153" s="40" t="n"/>
      <c r="C153" s="40" t="n"/>
      <c r="D153" s="41" t="n"/>
      <c r="E153" s="19">
        <f>IF($C153="","",IFERROR(INDEX('Food List'!$E$5:$E$146,MATCH($C153,'Food List'!$B$5:$B$146,0))*IF($D153="",1,$D153),""))</f>
        <v/>
      </c>
      <c r="F153" s="20">
        <f>IF($C153="","",IFERROR(INDEX('Food List'!$F$5:$F$146,MATCH($C153,'Food List'!$B$5:$B$146,0))*IF($D153="",1,$D153),""))</f>
        <v/>
      </c>
      <c r="G153" s="20">
        <f>IF($C153="","",IFERROR(INDEX('Food List'!$G$5:$G$146,MATCH($C153,'Food List'!$B$5:$B$146,0))*IF($D153="",1,$D153),""))</f>
        <v/>
      </c>
      <c r="H153" s="20">
        <f>IF($C153="","",IFERROR(INDEX('Food List'!$H$5:$H$146,MATCH($C153,'Food List'!$B$5:$B$146,0))*IF($D153="",1,$D153),""))</f>
        <v/>
      </c>
      <c r="I153" s="20">
        <f>IF($C153="","",IFERROR(INDEX('Food List'!$I$5:$I$146,MATCH($C153,'Food List'!$B$5:$B$146,0))*IF($D153="",1,$D153),""))</f>
        <v/>
      </c>
    </row>
    <row r="154">
      <c r="A154" s="39" t="n"/>
      <c r="B154" s="40" t="n"/>
      <c r="C154" s="40" t="n"/>
      <c r="D154" s="41" t="n"/>
      <c r="E154" s="19">
        <f>IF($C154="","",IFERROR(INDEX('Food List'!$E$5:$E$146,MATCH($C154,'Food List'!$B$5:$B$146,0))*IF($D154="",1,$D154),""))</f>
        <v/>
      </c>
      <c r="F154" s="20">
        <f>IF($C154="","",IFERROR(INDEX('Food List'!$F$5:$F$146,MATCH($C154,'Food List'!$B$5:$B$146,0))*IF($D154="",1,$D154),""))</f>
        <v/>
      </c>
      <c r="G154" s="20">
        <f>IF($C154="","",IFERROR(INDEX('Food List'!$G$5:$G$146,MATCH($C154,'Food List'!$B$5:$B$146,0))*IF($D154="",1,$D154),""))</f>
        <v/>
      </c>
      <c r="H154" s="20">
        <f>IF($C154="","",IFERROR(INDEX('Food List'!$H$5:$H$146,MATCH($C154,'Food List'!$B$5:$B$146,0))*IF($D154="",1,$D154),""))</f>
        <v/>
      </c>
      <c r="I154" s="20">
        <f>IF($C154="","",IFERROR(INDEX('Food List'!$I$5:$I$146,MATCH($C154,'Food List'!$B$5:$B$146,0))*IF($D154="",1,$D154),""))</f>
        <v/>
      </c>
    </row>
    <row r="155">
      <c r="A155" s="39" t="n"/>
      <c r="B155" s="40" t="n"/>
      <c r="C155" s="40" t="n"/>
      <c r="D155" s="41" t="n"/>
      <c r="E155" s="19">
        <f>IF($C155="","",IFERROR(INDEX('Food List'!$E$5:$E$146,MATCH($C155,'Food List'!$B$5:$B$146,0))*IF($D155="",1,$D155),""))</f>
        <v/>
      </c>
      <c r="F155" s="20">
        <f>IF($C155="","",IFERROR(INDEX('Food List'!$F$5:$F$146,MATCH($C155,'Food List'!$B$5:$B$146,0))*IF($D155="",1,$D155),""))</f>
        <v/>
      </c>
      <c r="G155" s="20">
        <f>IF($C155="","",IFERROR(INDEX('Food List'!$G$5:$G$146,MATCH($C155,'Food List'!$B$5:$B$146,0))*IF($D155="",1,$D155),""))</f>
        <v/>
      </c>
      <c r="H155" s="20">
        <f>IF($C155="","",IFERROR(INDEX('Food List'!$H$5:$H$146,MATCH($C155,'Food List'!$B$5:$B$146,0))*IF($D155="",1,$D155),""))</f>
        <v/>
      </c>
      <c r="I155" s="20">
        <f>IF($C155="","",IFERROR(INDEX('Food List'!$I$5:$I$146,MATCH($C155,'Food List'!$B$5:$B$146,0))*IF($D155="",1,$D155),""))</f>
        <v/>
      </c>
    </row>
    <row r="156">
      <c r="A156" s="39" t="n"/>
      <c r="B156" s="40" t="n"/>
      <c r="C156" s="40" t="n"/>
      <c r="D156" s="41" t="n"/>
      <c r="E156" s="19">
        <f>IF($C156="","",IFERROR(INDEX('Food List'!$E$5:$E$146,MATCH($C156,'Food List'!$B$5:$B$146,0))*IF($D156="",1,$D156),""))</f>
        <v/>
      </c>
      <c r="F156" s="20">
        <f>IF($C156="","",IFERROR(INDEX('Food List'!$F$5:$F$146,MATCH($C156,'Food List'!$B$5:$B$146,0))*IF($D156="",1,$D156),""))</f>
        <v/>
      </c>
      <c r="G156" s="20">
        <f>IF($C156="","",IFERROR(INDEX('Food List'!$G$5:$G$146,MATCH($C156,'Food List'!$B$5:$B$146,0))*IF($D156="",1,$D156),""))</f>
        <v/>
      </c>
      <c r="H156" s="20">
        <f>IF($C156="","",IFERROR(INDEX('Food List'!$H$5:$H$146,MATCH($C156,'Food List'!$B$5:$B$146,0))*IF($D156="",1,$D156),""))</f>
        <v/>
      </c>
      <c r="I156" s="20">
        <f>IF($C156="","",IFERROR(INDEX('Food List'!$I$5:$I$146,MATCH($C156,'Food List'!$B$5:$B$146,0))*IF($D156="",1,$D156),""))</f>
        <v/>
      </c>
    </row>
    <row r="157">
      <c r="A157" s="39" t="n"/>
      <c r="B157" s="40" t="n"/>
      <c r="C157" s="40" t="n"/>
      <c r="D157" s="41" t="n"/>
      <c r="E157" s="19">
        <f>IF($C157="","",IFERROR(INDEX('Food List'!$E$5:$E$146,MATCH($C157,'Food List'!$B$5:$B$146,0))*IF($D157="",1,$D157),""))</f>
        <v/>
      </c>
      <c r="F157" s="20">
        <f>IF($C157="","",IFERROR(INDEX('Food List'!$F$5:$F$146,MATCH($C157,'Food List'!$B$5:$B$146,0))*IF($D157="",1,$D157),""))</f>
        <v/>
      </c>
      <c r="G157" s="20">
        <f>IF($C157="","",IFERROR(INDEX('Food List'!$G$5:$G$146,MATCH($C157,'Food List'!$B$5:$B$146,0))*IF($D157="",1,$D157),""))</f>
        <v/>
      </c>
      <c r="H157" s="20">
        <f>IF($C157="","",IFERROR(INDEX('Food List'!$H$5:$H$146,MATCH($C157,'Food List'!$B$5:$B$146,0))*IF($D157="",1,$D157),""))</f>
        <v/>
      </c>
      <c r="I157" s="20">
        <f>IF($C157="","",IFERROR(INDEX('Food List'!$I$5:$I$146,MATCH($C157,'Food List'!$B$5:$B$146,0))*IF($D157="",1,$D157),""))</f>
        <v/>
      </c>
    </row>
    <row r="158">
      <c r="A158" s="39" t="n"/>
      <c r="B158" s="40" t="n"/>
      <c r="C158" s="40" t="n"/>
      <c r="D158" s="41" t="n"/>
      <c r="E158" s="19">
        <f>IF($C158="","",IFERROR(INDEX('Food List'!$E$5:$E$146,MATCH($C158,'Food List'!$B$5:$B$146,0))*IF($D158="",1,$D158),""))</f>
        <v/>
      </c>
      <c r="F158" s="20">
        <f>IF($C158="","",IFERROR(INDEX('Food List'!$F$5:$F$146,MATCH($C158,'Food List'!$B$5:$B$146,0))*IF($D158="",1,$D158),""))</f>
        <v/>
      </c>
      <c r="G158" s="20">
        <f>IF($C158="","",IFERROR(INDEX('Food List'!$G$5:$G$146,MATCH($C158,'Food List'!$B$5:$B$146,0))*IF($D158="",1,$D158),""))</f>
        <v/>
      </c>
      <c r="H158" s="20">
        <f>IF($C158="","",IFERROR(INDEX('Food List'!$H$5:$H$146,MATCH($C158,'Food List'!$B$5:$B$146,0))*IF($D158="",1,$D158),""))</f>
        <v/>
      </c>
      <c r="I158" s="20">
        <f>IF($C158="","",IFERROR(INDEX('Food List'!$I$5:$I$146,MATCH($C158,'Food List'!$B$5:$B$146,0))*IF($D158="",1,$D158),""))</f>
        <v/>
      </c>
    </row>
    <row r="159">
      <c r="A159" s="39" t="n"/>
      <c r="B159" s="40" t="n"/>
      <c r="C159" s="40" t="n"/>
      <c r="D159" s="41" t="n"/>
      <c r="E159" s="19">
        <f>IF($C159="","",IFERROR(INDEX('Food List'!$E$5:$E$146,MATCH($C159,'Food List'!$B$5:$B$146,0))*IF($D159="",1,$D159),""))</f>
        <v/>
      </c>
      <c r="F159" s="20">
        <f>IF($C159="","",IFERROR(INDEX('Food List'!$F$5:$F$146,MATCH($C159,'Food List'!$B$5:$B$146,0))*IF($D159="",1,$D159),""))</f>
        <v/>
      </c>
      <c r="G159" s="20">
        <f>IF($C159="","",IFERROR(INDEX('Food List'!$G$5:$G$146,MATCH($C159,'Food List'!$B$5:$B$146,0))*IF($D159="",1,$D159),""))</f>
        <v/>
      </c>
      <c r="H159" s="20">
        <f>IF($C159="","",IFERROR(INDEX('Food List'!$H$5:$H$146,MATCH($C159,'Food List'!$B$5:$B$146,0))*IF($D159="",1,$D159),""))</f>
        <v/>
      </c>
      <c r="I159" s="20">
        <f>IF($C159="","",IFERROR(INDEX('Food List'!$I$5:$I$146,MATCH($C159,'Food List'!$B$5:$B$146,0))*IF($D159="",1,$D159),""))</f>
        <v/>
      </c>
    </row>
    <row r="160">
      <c r="A160" s="39" t="n"/>
      <c r="B160" s="40" t="n"/>
      <c r="C160" s="40" t="n"/>
      <c r="D160" s="41" t="n"/>
      <c r="E160" s="19">
        <f>IF($C160="","",IFERROR(INDEX('Food List'!$E$5:$E$146,MATCH($C160,'Food List'!$B$5:$B$146,0))*IF($D160="",1,$D160),""))</f>
        <v/>
      </c>
      <c r="F160" s="20">
        <f>IF($C160="","",IFERROR(INDEX('Food List'!$F$5:$F$146,MATCH($C160,'Food List'!$B$5:$B$146,0))*IF($D160="",1,$D160),""))</f>
        <v/>
      </c>
      <c r="G160" s="20">
        <f>IF($C160="","",IFERROR(INDEX('Food List'!$G$5:$G$146,MATCH($C160,'Food List'!$B$5:$B$146,0))*IF($D160="",1,$D160),""))</f>
        <v/>
      </c>
      <c r="H160" s="20">
        <f>IF($C160="","",IFERROR(INDEX('Food List'!$H$5:$H$146,MATCH($C160,'Food List'!$B$5:$B$146,0))*IF($D160="",1,$D160),""))</f>
        <v/>
      </c>
      <c r="I160" s="20">
        <f>IF($C160="","",IFERROR(INDEX('Food List'!$I$5:$I$146,MATCH($C160,'Food List'!$B$5:$B$146,0))*IF($D160="",1,$D160),""))</f>
        <v/>
      </c>
    </row>
    <row r="161">
      <c r="A161" s="39" t="n"/>
      <c r="B161" s="40" t="n"/>
      <c r="C161" s="40" t="n"/>
      <c r="D161" s="41" t="n"/>
      <c r="E161" s="19">
        <f>IF($C161="","",IFERROR(INDEX('Food List'!$E$5:$E$146,MATCH($C161,'Food List'!$B$5:$B$146,0))*IF($D161="",1,$D161),""))</f>
        <v/>
      </c>
      <c r="F161" s="20">
        <f>IF($C161="","",IFERROR(INDEX('Food List'!$F$5:$F$146,MATCH($C161,'Food List'!$B$5:$B$146,0))*IF($D161="",1,$D161),""))</f>
        <v/>
      </c>
      <c r="G161" s="20">
        <f>IF($C161="","",IFERROR(INDEX('Food List'!$G$5:$G$146,MATCH($C161,'Food List'!$B$5:$B$146,0))*IF($D161="",1,$D161),""))</f>
        <v/>
      </c>
      <c r="H161" s="20">
        <f>IF($C161="","",IFERROR(INDEX('Food List'!$H$5:$H$146,MATCH($C161,'Food List'!$B$5:$B$146,0))*IF($D161="",1,$D161),""))</f>
        <v/>
      </c>
      <c r="I161" s="20">
        <f>IF($C161="","",IFERROR(INDEX('Food List'!$I$5:$I$146,MATCH($C161,'Food List'!$B$5:$B$146,0))*IF($D161="",1,$D161),""))</f>
        <v/>
      </c>
    </row>
    <row r="162">
      <c r="A162" s="39" t="n"/>
      <c r="B162" s="40" t="n"/>
      <c r="C162" s="40" t="n"/>
      <c r="D162" s="41" t="n"/>
      <c r="E162" s="19">
        <f>IF($C162="","",IFERROR(INDEX('Food List'!$E$5:$E$146,MATCH($C162,'Food List'!$B$5:$B$146,0))*IF($D162="",1,$D162),""))</f>
        <v/>
      </c>
      <c r="F162" s="20">
        <f>IF($C162="","",IFERROR(INDEX('Food List'!$F$5:$F$146,MATCH($C162,'Food List'!$B$5:$B$146,0))*IF($D162="",1,$D162),""))</f>
        <v/>
      </c>
      <c r="G162" s="20">
        <f>IF($C162="","",IFERROR(INDEX('Food List'!$G$5:$G$146,MATCH($C162,'Food List'!$B$5:$B$146,0))*IF($D162="",1,$D162),""))</f>
        <v/>
      </c>
      <c r="H162" s="20">
        <f>IF($C162="","",IFERROR(INDEX('Food List'!$H$5:$H$146,MATCH($C162,'Food List'!$B$5:$B$146,0))*IF($D162="",1,$D162),""))</f>
        <v/>
      </c>
      <c r="I162" s="20">
        <f>IF($C162="","",IFERROR(INDEX('Food List'!$I$5:$I$146,MATCH($C162,'Food List'!$B$5:$B$146,0))*IF($D162="",1,$D162),""))</f>
        <v/>
      </c>
    </row>
    <row r="163">
      <c r="A163" s="39" t="n"/>
      <c r="B163" s="40" t="n"/>
      <c r="C163" s="40" t="n"/>
      <c r="D163" s="41" t="n"/>
      <c r="E163" s="19">
        <f>IF($C163="","",IFERROR(INDEX('Food List'!$E$5:$E$146,MATCH($C163,'Food List'!$B$5:$B$146,0))*IF($D163="",1,$D163),""))</f>
        <v/>
      </c>
      <c r="F163" s="20">
        <f>IF($C163="","",IFERROR(INDEX('Food List'!$F$5:$F$146,MATCH($C163,'Food List'!$B$5:$B$146,0))*IF($D163="",1,$D163),""))</f>
        <v/>
      </c>
      <c r="G163" s="20">
        <f>IF($C163="","",IFERROR(INDEX('Food List'!$G$5:$G$146,MATCH($C163,'Food List'!$B$5:$B$146,0))*IF($D163="",1,$D163),""))</f>
        <v/>
      </c>
      <c r="H163" s="20">
        <f>IF($C163="","",IFERROR(INDEX('Food List'!$H$5:$H$146,MATCH($C163,'Food List'!$B$5:$B$146,0))*IF($D163="",1,$D163),""))</f>
        <v/>
      </c>
      <c r="I163" s="20">
        <f>IF($C163="","",IFERROR(INDEX('Food List'!$I$5:$I$146,MATCH($C163,'Food List'!$B$5:$B$146,0))*IF($D163="",1,$D163),""))</f>
        <v/>
      </c>
    </row>
    <row r="164">
      <c r="A164" s="39" t="n"/>
      <c r="B164" s="40" t="n"/>
      <c r="C164" s="40" t="n"/>
      <c r="D164" s="41" t="n"/>
      <c r="E164" s="19">
        <f>IF($C164="","",IFERROR(INDEX('Food List'!$E$5:$E$146,MATCH($C164,'Food List'!$B$5:$B$146,0))*IF($D164="",1,$D164),""))</f>
        <v/>
      </c>
      <c r="F164" s="20">
        <f>IF($C164="","",IFERROR(INDEX('Food List'!$F$5:$F$146,MATCH($C164,'Food List'!$B$5:$B$146,0))*IF($D164="",1,$D164),""))</f>
        <v/>
      </c>
      <c r="G164" s="20">
        <f>IF($C164="","",IFERROR(INDEX('Food List'!$G$5:$G$146,MATCH($C164,'Food List'!$B$5:$B$146,0))*IF($D164="",1,$D164),""))</f>
        <v/>
      </c>
      <c r="H164" s="20">
        <f>IF($C164="","",IFERROR(INDEX('Food List'!$H$5:$H$146,MATCH($C164,'Food List'!$B$5:$B$146,0))*IF($D164="",1,$D164),""))</f>
        <v/>
      </c>
      <c r="I164" s="20">
        <f>IF($C164="","",IFERROR(INDEX('Food List'!$I$5:$I$146,MATCH($C164,'Food List'!$B$5:$B$146,0))*IF($D164="",1,$D164),""))</f>
        <v/>
      </c>
    </row>
    <row r="165">
      <c r="A165" s="39" t="n"/>
      <c r="B165" s="40" t="n"/>
      <c r="C165" s="40" t="n"/>
      <c r="D165" s="41" t="n"/>
      <c r="E165" s="19">
        <f>IF($C165="","",IFERROR(INDEX('Food List'!$E$5:$E$146,MATCH($C165,'Food List'!$B$5:$B$146,0))*IF($D165="",1,$D165),""))</f>
        <v/>
      </c>
      <c r="F165" s="20">
        <f>IF($C165="","",IFERROR(INDEX('Food List'!$F$5:$F$146,MATCH($C165,'Food List'!$B$5:$B$146,0))*IF($D165="",1,$D165),""))</f>
        <v/>
      </c>
      <c r="G165" s="20">
        <f>IF($C165="","",IFERROR(INDEX('Food List'!$G$5:$G$146,MATCH($C165,'Food List'!$B$5:$B$146,0))*IF($D165="",1,$D165),""))</f>
        <v/>
      </c>
      <c r="H165" s="20">
        <f>IF($C165="","",IFERROR(INDEX('Food List'!$H$5:$H$146,MATCH($C165,'Food List'!$B$5:$B$146,0))*IF($D165="",1,$D165),""))</f>
        <v/>
      </c>
      <c r="I165" s="20">
        <f>IF($C165="","",IFERROR(INDEX('Food List'!$I$5:$I$146,MATCH($C165,'Food List'!$B$5:$B$146,0))*IF($D165="",1,$D165),""))</f>
        <v/>
      </c>
    </row>
    <row r="166">
      <c r="A166" s="39" t="n"/>
      <c r="B166" s="40" t="n"/>
      <c r="C166" s="40" t="n"/>
      <c r="D166" s="41" t="n"/>
      <c r="E166" s="19">
        <f>IF($C166="","",IFERROR(INDEX('Food List'!$E$5:$E$146,MATCH($C166,'Food List'!$B$5:$B$146,0))*IF($D166="",1,$D166),""))</f>
        <v/>
      </c>
      <c r="F166" s="20">
        <f>IF($C166="","",IFERROR(INDEX('Food List'!$F$5:$F$146,MATCH($C166,'Food List'!$B$5:$B$146,0))*IF($D166="",1,$D166),""))</f>
        <v/>
      </c>
      <c r="G166" s="20">
        <f>IF($C166="","",IFERROR(INDEX('Food List'!$G$5:$G$146,MATCH($C166,'Food List'!$B$5:$B$146,0))*IF($D166="",1,$D166),""))</f>
        <v/>
      </c>
      <c r="H166" s="20">
        <f>IF($C166="","",IFERROR(INDEX('Food List'!$H$5:$H$146,MATCH($C166,'Food List'!$B$5:$B$146,0))*IF($D166="",1,$D166),""))</f>
        <v/>
      </c>
      <c r="I166" s="20">
        <f>IF($C166="","",IFERROR(INDEX('Food List'!$I$5:$I$146,MATCH($C166,'Food List'!$B$5:$B$146,0))*IF($D166="",1,$D166),""))</f>
        <v/>
      </c>
    </row>
    <row r="167">
      <c r="A167" s="39" t="n"/>
      <c r="B167" s="40" t="n"/>
      <c r="C167" s="40" t="n"/>
      <c r="D167" s="41" t="n"/>
      <c r="E167" s="19">
        <f>IF($C167="","",IFERROR(INDEX('Food List'!$E$5:$E$146,MATCH($C167,'Food List'!$B$5:$B$146,0))*IF($D167="",1,$D167),""))</f>
        <v/>
      </c>
      <c r="F167" s="20">
        <f>IF($C167="","",IFERROR(INDEX('Food List'!$F$5:$F$146,MATCH($C167,'Food List'!$B$5:$B$146,0))*IF($D167="",1,$D167),""))</f>
        <v/>
      </c>
      <c r="G167" s="20">
        <f>IF($C167="","",IFERROR(INDEX('Food List'!$G$5:$G$146,MATCH($C167,'Food List'!$B$5:$B$146,0))*IF($D167="",1,$D167),""))</f>
        <v/>
      </c>
      <c r="H167" s="20">
        <f>IF($C167="","",IFERROR(INDEX('Food List'!$H$5:$H$146,MATCH($C167,'Food List'!$B$5:$B$146,0))*IF($D167="",1,$D167),""))</f>
        <v/>
      </c>
      <c r="I167" s="20">
        <f>IF($C167="","",IFERROR(INDEX('Food List'!$I$5:$I$146,MATCH($C167,'Food List'!$B$5:$B$146,0))*IF($D167="",1,$D167),""))</f>
        <v/>
      </c>
    </row>
    <row r="168">
      <c r="A168" s="39" t="n"/>
      <c r="B168" s="40" t="n"/>
      <c r="C168" s="40" t="n"/>
      <c r="D168" s="41" t="n"/>
      <c r="E168" s="19">
        <f>IF($C168="","",IFERROR(INDEX('Food List'!$E$5:$E$146,MATCH($C168,'Food List'!$B$5:$B$146,0))*IF($D168="",1,$D168),""))</f>
        <v/>
      </c>
      <c r="F168" s="20">
        <f>IF($C168="","",IFERROR(INDEX('Food List'!$F$5:$F$146,MATCH($C168,'Food List'!$B$5:$B$146,0))*IF($D168="",1,$D168),""))</f>
        <v/>
      </c>
      <c r="G168" s="20">
        <f>IF($C168="","",IFERROR(INDEX('Food List'!$G$5:$G$146,MATCH($C168,'Food List'!$B$5:$B$146,0))*IF($D168="",1,$D168),""))</f>
        <v/>
      </c>
      <c r="H168" s="20">
        <f>IF($C168="","",IFERROR(INDEX('Food List'!$H$5:$H$146,MATCH($C168,'Food List'!$B$5:$B$146,0))*IF($D168="",1,$D168),""))</f>
        <v/>
      </c>
      <c r="I168" s="20">
        <f>IF($C168="","",IFERROR(INDEX('Food List'!$I$5:$I$146,MATCH($C168,'Food List'!$B$5:$B$146,0))*IF($D168="",1,$D168),""))</f>
        <v/>
      </c>
    </row>
    <row r="169">
      <c r="A169" s="39" t="n"/>
      <c r="B169" s="40" t="n"/>
      <c r="C169" s="40" t="n"/>
      <c r="D169" s="41" t="n"/>
      <c r="E169" s="19">
        <f>IF($C169="","",IFERROR(INDEX('Food List'!$E$5:$E$146,MATCH($C169,'Food List'!$B$5:$B$146,0))*IF($D169="",1,$D169),""))</f>
        <v/>
      </c>
      <c r="F169" s="20">
        <f>IF($C169="","",IFERROR(INDEX('Food List'!$F$5:$F$146,MATCH($C169,'Food List'!$B$5:$B$146,0))*IF($D169="",1,$D169),""))</f>
        <v/>
      </c>
      <c r="G169" s="20">
        <f>IF($C169="","",IFERROR(INDEX('Food List'!$G$5:$G$146,MATCH($C169,'Food List'!$B$5:$B$146,0))*IF($D169="",1,$D169),""))</f>
        <v/>
      </c>
      <c r="H169" s="20">
        <f>IF($C169="","",IFERROR(INDEX('Food List'!$H$5:$H$146,MATCH($C169,'Food List'!$B$5:$B$146,0))*IF($D169="",1,$D169),""))</f>
        <v/>
      </c>
      <c r="I169" s="20">
        <f>IF($C169="","",IFERROR(INDEX('Food List'!$I$5:$I$146,MATCH($C169,'Food List'!$B$5:$B$146,0))*IF($D169="",1,$D169),""))</f>
        <v/>
      </c>
    </row>
    <row r="170">
      <c r="A170" s="39" t="n"/>
      <c r="B170" s="40" t="n"/>
      <c r="C170" s="40" t="n"/>
      <c r="D170" s="41" t="n"/>
      <c r="E170" s="19">
        <f>IF($C170="","",IFERROR(INDEX('Food List'!$E$5:$E$146,MATCH($C170,'Food List'!$B$5:$B$146,0))*IF($D170="",1,$D170),""))</f>
        <v/>
      </c>
      <c r="F170" s="20">
        <f>IF($C170="","",IFERROR(INDEX('Food List'!$F$5:$F$146,MATCH($C170,'Food List'!$B$5:$B$146,0))*IF($D170="",1,$D170),""))</f>
        <v/>
      </c>
      <c r="G170" s="20">
        <f>IF($C170="","",IFERROR(INDEX('Food List'!$G$5:$G$146,MATCH($C170,'Food List'!$B$5:$B$146,0))*IF($D170="",1,$D170),""))</f>
        <v/>
      </c>
      <c r="H170" s="20">
        <f>IF($C170="","",IFERROR(INDEX('Food List'!$H$5:$H$146,MATCH($C170,'Food List'!$B$5:$B$146,0))*IF($D170="",1,$D170),""))</f>
        <v/>
      </c>
      <c r="I170" s="20">
        <f>IF($C170="","",IFERROR(INDEX('Food List'!$I$5:$I$146,MATCH($C170,'Food List'!$B$5:$B$146,0))*IF($D170="",1,$D170),""))</f>
        <v/>
      </c>
    </row>
    <row r="171">
      <c r="A171" s="39" t="n"/>
      <c r="B171" s="40" t="n"/>
      <c r="C171" s="40" t="n"/>
      <c r="D171" s="41" t="n"/>
      <c r="E171" s="19">
        <f>IF($C171="","",IFERROR(INDEX('Food List'!$E$5:$E$146,MATCH($C171,'Food List'!$B$5:$B$146,0))*IF($D171="",1,$D171),""))</f>
        <v/>
      </c>
      <c r="F171" s="20">
        <f>IF($C171="","",IFERROR(INDEX('Food List'!$F$5:$F$146,MATCH($C171,'Food List'!$B$5:$B$146,0))*IF($D171="",1,$D171),""))</f>
        <v/>
      </c>
      <c r="G171" s="20">
        <f>IF($C171="","",IFERROR(INDEX('Food List'!$G$5:$G$146,MATCH($C171,'Food List'!$B$5:$B$146,0))*IF($D171="",1,$D171),""))</f>
        <v/>
      </c>
      <c r="H171" s="20">
        <f>IF($C171="","",IFERROR(INDEX('Food List'!$H$5:$H$146,MATCH($C171,'Food List'!$B$5:$B$146,0))*IF($D171="",1,$D171),""))</f>
        <v/>
      </c>
      <c r="I171" s="20">
        <f>IF($C171="","",IFERROR(INDEX('Food List'!$I$5:$I$146,MATCH($C171,'Food List'!$B$5:$B$146,0))*IF($D171="",1,$D171),""))</f>
        <v/>
      </c>
    </row>
    <row r="172">
      <c r="A172" s="39" t="n"/>
      <c r="B172" s="40" t="n"/>
      <c r="C172" s="40" t="n"/>
      <c r="D172" s="41" t="n"/>
      <c r="E172" s="19">
        <f>IF($C172="","",IFERROR(INDEX('Food List'!$E$5:$E$146,MATCH($C172,'Food List'!$B$5:$B$146,0))*IF($D172="",1,$D172),""))</f>
        <v/>
      </c>
      <c r="F172" s="20">
        <f>IF($C172="","",IFERROR(INDEX('Food List'!$F$5:$F$146,MATCH($C172,'Food List'!$B$5:$B$146,0))*IF($D172="",1,$D172),""))</f>
        <v/>
      </c>
      <c r="G172" s="20">
        <f>IF($C172="","",IFERROR(INDEX('Food List'!$G$5:$G$146,MATCH($C172,'Food List'!$B$5:$B$146,0))*IF($D172="",1,$D172),""))</f>
        <v/>
      </c>
      <c r="H172" s="20">
        <f>IF($C172="","",IFERROR(INDEX('Food List'!$H$5:$H$146,MATCH($C172,'Food List'!$B$5:$B$146,0))*IF($D172="",1,$D172),""))</f>
        <v/>
      </c>
      <c r="I172" s="20">
        <f>IF($C172="","",IFERROR(INDEX('Food List'!$I$5:$I$146,MATCH($C172,'Food List'!$B$5:$B$146,0))*IF($D172="",1,$D172),""))</f>
        <v/>
      </c>
    </row>
    <row r="173">
      <c r="A173" s="39" t="n"/>
      <c r="B173" s="40" t="n"/>
      <c r="C173" s="40" t="n"/>
      <c r="D173" s="41" t="n"/>
      <c r="E173" s="19">
        <f>IF($C173="","",IFERROR(INDEX('Food List'!$E$5:$E$146,MATCH($C173,'Food List'!$B$5:$B$146,0))*IF($D173="",1,$D173),""))</f>
        <v/>
      </c>
      <c r="F173" s="20">
        <f>IF($C173="","",IFERROR(INDEX('Food List'!$F$5:$F$146,MATCH($C173,'Food List'!$B$5:$B$146,0))*IF($D173="",1,$D173),""))</f>
        <v/>
      </c>
      <c r="G173" s="20">
        <f>IF($C173="","",IFERROR(INDEX('Food List'!$G$5:$G$146,MATCH($C173,'Food List'!$B$5:$B$146,0))*IF($D173="",1,$D173),""))</f>
        <v/>
      </c>
      <c r="H173" s="20">
        <f>IF($C173="","",IFERROR(INDEX('Food List'!$H$5:$H$146,MATCH($C173,'Food List'!$B$5:$B$146,0))*IF($D173="",1,$D173),""))</f>
        <v/>
      </c>
      <c r="I173" s="20">
        <f>IF($C173="","",IFERROR(INDEX('Food List'!$I$5:$I$146,MATCH($C173,'Food List'!$B$5:$B$146,0))*IF($D173="",1,$D173),""))</f>
        <v/>
      </c>
    </row>
    <row r="174">
      <c r="A174" s="39" t="n"/>
      <c r="B174" s="40" t="n"/>
      <c r="C174" s="40" t="n"/>
      <c r="D174" s="41" t="n"/>
      <c r="E174" s="19">
        <f>IF($C174="","",IFERROR(INDEX('Food List'!$E$5:$E$146,MATCH($C174,'Food List'!$B$5:$B$146,0))*IF($D174="",1,$D174),""))</f>
        <v/>
      </c>
      <c r="F174" s="20">
        <f>IF($C174="","",IFERROR(INDEX('Food List'!$F$5:$F$146,MATCH($C174,'Food List'!$B$5:$B$146,0))*IF($D174="",1,$D174),""))</f>
        <v/>
      </c>
      <c r="G174" s="20">
        <f>IF($C174="","",IFERROR(INDEX('Food List'!$G$5:$G$146,MATCH($C174,'Food List'!$B$5:$B$146,0))*IF($D174="",1,$D174),""))</f>
        <v/>
      </c>
      <c r="H174" s="20">
        <f>IF($C174="","",IFERROR(INDEX('Food List'!$H$5:$H$146,MATCH($C174,'Food List'!$B$5:$B$146,0))*IF($D174="",1,$D174),""))</f>
        <v/>
      </c>
      <c r="I174" s="20">
        <f>IF($C174="","",IFERROR(INDEX('Food List'!$I$5:$I$146,MATCH($C174,'Food List'!$B$5:$B$146,0))*IF($D174="",1,$D174),""))</f>
        <v/>
      </c>
    </row>
    <row r="175">
      <c r="A175" s="39" t="n"/>
      <c r="B175" s="40" t="n"/>
      <c r="C175" s="40" t="n"/>
      <c r="D175" s="41" t="n"/>
      <c r="E175" s="19">
        <f>IF($C175="","",IFERROR(INDEX('Food List'!$E$5:$E$146,MATCH($C175,'Food List'!$B$5:$B$146,0))*IF($D175="",1,$D175),""))</f>
        <v/>
      </c>
      <c r="F175" s="20">
        <f>IF($C175="","",IFERROR(INDEX('Food List'!$F$5:$F$146,MATCH($C175,'Food List'!$B$5:$B$146,0))*IF($D175="",1,$D175),""))</f>
        <v/>
      </c>
      <c r="G175" s="20">
        <f>IF($C175="","",IFERROR(INDEX('Food List'!$G$5:$G$146,MATCH($C175,'Food List'!$B$5:$B$146,0))*IF($D175="",1,$D175),""))</f>
        <v/>
      </c>
      <c r="H175" s="20">
        <f>IF($C175="","",IFERROR(INDEX('Food List'!$H$5:$H$146,MATCH($C175,'Food List'!$B$5:$B$146,0))*IF($D175="",1,$D175),""))</f>
        <v/>
      </c>
      <c r="I175" s="20">
        <f>IF($C175="","",IFERROR(INDEX('Food List'!$I$5:$I$146,MATCH($C175,'Food List'!$B$5:$B$146,0))*IF($D175="",1,$D175),""))</f>
        <v/>
      </c>
    </row>
    <row r="176">
      <c r="A176" s="39" t="n"/>
      <c r="B176" s="40" t="n"/>
      <c r="C176" s="40" t="n"/>
      <c r="D176" s="41" t="n"/>
      <c r="E176" s="19">
        <f>IF($C176="","",IFERROR(INDEX('Food List'!$E$5:$E$146,MATCH($C176,'Food List'!$B$5:$B$146,0))*IF($D176="",1,$D176),""))</f>
        <v/>
      </c>
      <c r="F176" s="20">
        <f>IF($C176="","",IFERROR(INDEX('Food List'!$F$5:$F$146,MATCH($C176,'Food List'!$B$5:$B$146,0))*IF($D176="",1,$D176),""))</f>
        <v/>
      </c>
      <c r="G176" s="20">
        <f>IF($C176="","",IFERROR(INDEX('Food List'!$G$5:$G$146,MATCH($C176,'Food List'!$B$5:$B$146,0))*IF($D176="",1,$D176),""))</f>
        <v/>
      </c>
      <c r="H176" s="20">
        <f>IF($C176="","",IFERROR(INDEX('Food List'!$H$5:$H$146,MATCH($C176,'Food List'!$B$5:$B$146,0))*IF($D176="",1,$D176),""))</f>
        <v/>
      </c>
      <c r="I176" s="20">
        <f>IF($C176="","",IFERROR(INDEX('Food List'!$I$5:$I$146,MATCH($C176,'Food List'!$B$5:$B$146,0))*IF($D176="",1,$D176),""))</f>
        <v/>
      </c>
    </row>
    <row r="177">
      <c r="A177" s="39" t="n"/>
      <c r="B177" s="40" t="n"/>
      <c r="C177" s="40" t="n"/>
      <c r="D177" s="41" t="n"/>
      <c r="E177" s="19">
        <f>IF($C177="","",IFERROR(INDEX('Food List'!$E$5:$E$146,MATCH($C177,'Food List'!$B$5:$B$146,0))*IF($D177="",1,$D177),""))</f>
        <v/>
      </c>
      <c r="F177" s="20">
        <f>IF($C177="","",IFERROR(INDEX('Food List'!$F$5:$F$146,MATCH($C177,'Food List'!$B$5:$B$146,0))*IF($D177="",1,$D177),""))</f>
        <v/>
      </c>
      <c r="G177" s="20">
        <f>IF($C177="","",IFERROR(INDEX('Food List'!$G$5:$G$146,MATCH($C177,'Food List'!$B$5:$B$146,0))*IF($D177="",1,$D177),""))</f>
        <v/>
      </c>
      <c r="H177" s="20">
        <f>IF($C177="","",IFERROR(INDEX('Food List'!$H$5:$H$146,MATCH($C177,'Food List'!$B$5:$B$146,0))*IF($D177="",1,$D177),""))</f>
        <v/>
      </c>
      <c r="I177" s="20">
        <f>IF($C177="","",IFERROR(INDEX('Food List'!$I$5:$I$146,MATCH($C177,'Food List'!$B$5:$B$146,0))*IF($D177="",1,$D177),""))</f>
        <v/>
      </c>
    </row>
    <row r="178">
      <c r="A178" s="39" t="n"/>
      <c r="B178" s="40" t="n"/>
      <c r="C178" s="40" t="n"/>
      <c r="D178" s="41" t="n"/>
      <c r="E178" s="19">
        <f>IF($C178="","",IFERROR(INDEX('Food List'!$E$5:$E$146,MATCH($C178,'Food List'!$B$5:$B$146,0))*IF($D178="",1,$D178),""))</f>
        <v/>
      </c>
      <c r="F178" s="20">
        <f>IF($C178="","",IFERROR(INDEX('Food List'!$F$5:$F$146,MATCH($C178,'Food List'!$B$5:$B$146,0))*IF($D178="",1,$D178),""))</f>
        <v/>
      </c>
      <c r="G178" s="20">
        <f>IF($C178="","",IFERROR(INDEX('Food List'!$G$5:$G$146,MATCH($C178,'Food List'!$B$5:$B$146,0))*IF($D178="",1,$D178),""))</f>
        <v/>
      </c>
      <c r="H178" s="20">
        <f>IF($C178="","",IFERROR(INDEX('Food List'!$H$5:$H$146,MATCH($C178,'Food List'!$B$5:$B$146,0))*IF($D178="",1,$D178),""))</f>
        <v/>
      </c>
      <c r="I178" s="20">
        <f>IF($C178="","",IFERROR(INDEX('Food List'!$I$5:$I$146,MATCH($C178,'Food List'!$B$5:$B$146,0))*IF($D178="",1,$D178),""))</f>
        <v/>
      </c>
    </row>
    <row r="179">
      <c r="A179" s="39" t="n"/>
      <c r="B179" s="40" t="n"/>
      <c r="C179" s="40" t="n"/>
      <c r="D179" s="41" t="n"/>
      <c r="E179" s="19">
        <f>IF($C179="","",IFERROR(INDEX('Food List'!$E$5:$E$146,MATCH($C179,'Food List'!$B$5:$B$146,0))*IF($D179="",1,$D179),""))</f>
        <v/>
      </c>
      <c r="F179" s="20">
        <f>IF($C179="","",IFERROR(INDEX('Food List'!$F$5:$F$146,MATCH($C179,'Food List'!$B$5:$B$146,0))*IF($D179="",1,$D179),""))</f>
        <v/>
      </c>
      <c r="G179" s="20">
        <f>IF($C179="","",IFERROR(INDEX('Food List'!$G$5:$G$146,MATCH($C179,'Food List'!$B$5:$B$146,0))*IF($D179="",1,$D179),""))</f>
        <v/>
      </c>
      <c r="H179" s="20">
        <f>IF($C179="","",IFERROR(INDEX('Food List'!$H$5:$H$146,MATCH($C179,'Food List'!$B$5:$B$146,0))*IF($D179="",1,$D179),""))</f>
        <v/>
      </c>
      <c r="I179" s="20">
        <f>IF($C179="","",IFERROR(INDEX('Food List'!$I$5:$I$146,MATCH($C179,'Food List'!$B$5:$B$146,0))*IF($D179="",1,$D179),""))</f>
        <v/>
      </c>
    </row>
    <row r="180">
      <c r="A180" s="39" t="n"/>
      <c r="B180" s="40" t="n"/>
      <c r="C180" s="40" t="n"/>
      <c r="D180" s="41" t="n"/>
      <c r="E180" s="19">
        <f>IF($C180="","",IFERROR(INDEX('Food List'!$E$5:$E$146,MATCH($C180,'Food List'!$B$5:$B$146,0))*IF($D180="",1,$D180),""))</f>
        <v/>
      </c>
      <c r="F180" s="20">
        <f>IF($C180="","",IFERROR(INDEX('Food List'!$F$5:$F$146,MATCH($C180,'Food List'!$B$5:$B$146,0))*IF($D180="",1,$D180),""))</f>
        <v/>
      </c>
      <c r="G180" s="20">
        <f>IF($C180="","",IFERROR(INDEX('Food List'!$G$5:$G$146,MATCH($C180,'Food List'!$B$5:$B$146,0))*IF($D180="",1,$D180),""))</f>
        <v/>
      </c>
      <c r="H180" s="20">
        <f>IF($C180="","",IFERROR(INDEX('Food List'!$H$5:$H$146,MATCH($C180,'Food List'!$B$5:$B$146,0))*IF($D180="",1,$D180),""))</f>
        <v/>
      </c>
      <c r="I180" s="20">
        <f>IF($C180="","",IFERROR(INDEX('Food List'!$I$5:$I$146,MATCH($C180,'Food List'!$B$5:$B$146,0))*IF($D180="",1,$D180),""))</f>
        <v/>
      </c>
    </row>
    <row r="181">
      <c r="A181" s="39" t="n"/>
      <c r="B181" s="40" t="n"/>
      <c r="C181" s="40" t="n"/>
      <c r="D181" s="41" t="n"/>
      <c r="E181" s="19">
        <f>IF($C181="","",IFERROR(INDEX('Food List'!$E$5:$E$146,MATCH($C181,'Food List'!$B$5:$B$146,0))*IF($D181="",1,$D181),""))</f>
        <v/>
      </c>
      <c r="F181" s="20">
        <f>IF($C181="","",IFERROR(INDEX('Food List'!$F$5:$F$146,MATCH($C181,'Food List'!$B$5:$B$146,0))*IF($D181="",1,$D181),""))</f>
        <v/>
      </c>
      <c r="G181" s="20">
        <f>IF($C181="","",IFERROR(INDEX('Food List'!$G$5:$G$146,MATCH($C181,'Food List'!$B$5:$B$146,0))*IF($D181="",1,$D181),""))</f>
        <v/>
      </c>
      <c r="H181" s="20">
        <f>IF($C181="","",IFERROR(INDEX('Food List'!$H$5:$H$146,MATCH($C181,'Food List'!$B$5:$B$146,0))*IF($D181="",1,$D181),""))</f>
        <v/>
      </c>
      <c r="I181" s="20">
        <f>IF($C181="","",IFERROR(INDEX('Food List'!$I$5:$I$146,MATCH($C181,'Food List'!$B$5:$B$146,0))*IF($D181="",1,$D181),""))</f>
        <v/>
      </c>
    </row>
    <row r="182">
      <c r="A182" s="39" t="n"/>
      <c r="B182" s="40" t="n"/>
      <c r="C182" s="40" t="n"/>
      <c r="D182" s="41" t="n"/>
      <c r="E182" s="19">
        <f>IF($C182="","",IFERROR(INDEX('Food List'!$E$5:$E$146,MATCH($C182,'Food List'!$B$5:$B$146,0))*IF($D182="",1,$D182),""))</f>
        <v/>
      </c>
      <c r="F182" s="20">
        <f>IF($C182="","",IFERROR(INDEX('Food List'!$F$5:$F$146,MATCH($C182,'Food List'!$B$5:$B$146,0))*IF($D182="",1,$D182),""))</f>
        <v/>
      </c>
      <c r="G182" s="20">
        <f>IF($C182="","",IFERROR(INDEX('Food List'!$G$5:$G$146,MATCH($C182,'Food List'!$B$5:$B$146,0))*IF($D182="",1,$D182),""))</f>
        <v/>
      </c>
      <c r="H182" s="20">
        <f>IF($C182="","",IFERROR(INDEX('Food List'!$H$5:$H$146,MATCH($C182,'Food List'!$B$5:$B$146,0))*IF($D182="",1,$D182),""))</f>
        <v/>
      </c>
      <c r="I182" s="20">
        <f>IF($C182="","",IFERROR(INDEX('Food List'!$I$5:$I$146,MATCH($C182,'Food List'!$B$5:$B$146,0))*IF($D182="",1,$D182),""))</f>
        <v/>
      </c>
    </row>
    <row r="183">
      <c r="A183" s="39" t="n"/>
      <c r="B183" s="40" t="n"/>
      <c r="C183" s="40" t="n"/>
      <c r="D183" s="41" t="n"/>
      <c r="E183" s="19">
        <f>IF($C183="","",IFERROR(INDEX('Food List'!$E$5:$E$146,MATCH($C183,'Food List'!$B$5:$B$146,0))*IF($D183="",1,$D183),""))</f>
        <v/>
      </c>
      <c r="F183" s="20">
        <f>IF($C183="","",IFERROR(INDEX('Food List'!$F$5:$F$146,MATCH($C183,'Food List'!$B$5:$B$146,0))*IF($D183="",1,$D183),""))</f>
        <v/>
      </c>
      <c r="G183" s="20">
        <f>IF($C183="","",IFERROR(INDEX('Food List'!$G$5:$G$146,MATCH($C183,'Food List'!$B$5:$B$146,0))*IF($D183="",1,$D183),""))</f>
        <v/>
      </c>
      <c r="H183" s="20">
        <f>IF($C183="","",IFERROR(INDEX('Food List'!$H$5:$H$146,MATCH($C183,'Food List'!$B$5:$B$146,0))*IF($D183="",1,$D183),""))</f>
        <v/>
      </c>
      <c r="I183" s="20">
        <f>IF($C183="","",IFERROR(INDEX('Food List'!$I$5:$I$146,MATCH($C183,'Food List'!$B$5:$B$146,0))*IF($D183="",1,$D183),""))</f>
        <v/>
      </c>
    </row>
    <row r="184">
      <c r="A184" s="39" t="n"/>
      <c r="B184" s="40" t="n"/>
      <c r="C184" s="40" t="n"/>
      <c r="D184" s="41" t="n"/>
      <c r="E184" s="19">
        <f>IF($C184="","",IFERROR(INDEX('Food List'!$E$5:$E$146,MATCH($C184,'Food List'!$B$5:$B$146,0))*IF($D184="",1,$D184),""))</f>
        <v/>
      </c>
      <c r="F184" s="20">
        <f>IF($C184="","",IFERROR(INDEX('Food List'!$F$5:$F$146,MATCH($C184,'Food List'!$B$5:$B$146,0))*IF($D184="",1,$D184),""))</f>
        <v/>
      </c>
      <c r="G184" s="20">
        <f>IF($C184="","",IFERROR(INDEX('Food List'!$G$5:$G$146,MATCH($C184,'Food List'!$B$5:$B$146,0))*IF($D184="",1,$D184),""))</f>
        <v/>
      </c>
      <c r="H184" s="20">
        <f>IF($C184="","",IFERROR(INDEX('Food List'!$H$5:$H$146,MATCH($C184,'Food List'!$B$5:$B$146,0))*IF($D184="",1,$D184),""))</f>
        <v/>
      </c>
      <c r="I184" s="20">
        <f>IF($C184="","",IFERROR(INDEX('Food List'!$I$5:$I$146,MATCH($C184,'Food List'!$B$5:$B$146,0))*IF($D184="",1,$D184),""))</f>
        <v/>
      </c>
    </row>
    <row r="185">
      <c r="A185" s="39" t="n"/>
      <c r="B185" s="40" t="n"/>
      <c r="C185" s="40" t="n"/>
      <c r="D185" s="41" t="n"/>
      <c r="E185" s="19">
        <f>IF($C185="","",IFERROR(INDEX('Food List'!$E$5:$E$146,MATCH($C185,'Food List'!$B$5:$B$146,0))*IF($D185="",1,$D185),""))</f>
        <v/>
      </c>
      <c r="F185" s="20">
        <f>IF($C185="","",IFERROR(INDEX('Food List'!$F$5:$F$146,MATCH($C185,'Food List'!$B$5:$B$146,0))*IF($D185="",1,$D185),""))</f>
        <v/>
      </c>
      <c r="G185" s="20">
        <f>IF($C185="","",IFERROR(INDEX('Food List'!$G$5:$G$146,MATCH($C185,'Food List'!$B$5:$B$146,0))*IF($D185="",1,$D185),""))</f>
        <v/>
      </c>
      <c r="H185" s="20">
        <f>IF($C185="","",IFERROR(INDEX('Food List'!$H$5:$H$146,MATCH($C185,'Food List'!$B$5:$B$146,0))*IF($D185="",1,$D185),""))</f>
        <v/>
      </c>
      <c r="I185" s="20">
        <f>IF($C185="","",IFERROR(INDEX('Food List'!$I$5:$I$146,MATCH($C185,'Food List'!$B$5:$B$146,0))*IF($D185="",1,$D185),""))</f>
        <v/>
      </c>
    </row>
    <row r="186">
      <c r="A186" s="39" t="n"/>
      <c r="B186" s="40" t="n"/>
      <c r="C186" s="40" t="n"/>
      <c r="D186" s="41" t="n"/>
      <c r="E186" s="19">
        <f>IF($C186="","",IFERROR(INDEX('Food List'!$E$5:$E$146,MATCH($C186,'Food List'!$B$5:$B$146,0))*IF($D186="",1,$D186),""))</f>
        <v/>
      </c>
      <c r="F186" s="20">
        <f>IF($C186="","",IFERROR(INDEX('Food List'!$F$5:$F$146,MATCH($C186,'Food List'!$B$5:$B$146,0))*IF($D186="",1,$D186),""))</f>
        <v/>
      </c>
      <c r="G186" s="20">
        <f>IF($C186="","",IFERROR(INDEX('Food List'!$G$5:$G$146,MATCH($C186,'Food List'!$B$5:$B$146,0))*IF($D186="",1,$D186),""))</f>
        <v/>
      </c>
      <c r="H186" s="20">
        <f>IF($C186="","",IFERROR(INDEX('Food List'!$H$5:$H$146,MATCH($C186,'Food List'!$B$5:$B$146,0))*IF($D186="",1,$D186),""))</f>
        <v/>
      </c>
      <c r="I186" s="20">
        <f>IF($C186="","",IFERROR(INDEX('Food List'!$I$5:$I$146,MATCH($C186,'Food List'!$B$5:$B$146,0))*IF($D186="",1,$D186),""))</f>
        <v/>
      </c>
    </row>
    <row r="187">
      <c r="A187" s="39" t="n"/>
      <c r="B187" s="40" t="n"/>
      <c r="C187" s="40" t="n"/>
      <c r="D187" s="41" t="n"/>
      <c r="E187" s="19">
        <f>IF($C187="","",IFERROR(INDEX('Food List'!$E$5:$E$146,MATCH($C187,'Food List'!$B$5:$B$146,0))*IF($D187="",1,$D187),""))</f>
        <v/>
      </c>
      <c r="F187" s="20">
        <f>IF($C187="","",IFERROR(INDEX('Food List'!$F$5:$F$146,MATCH($C187,'Food List'!$B$5:$B$146,0))*IF($D187="",1,$D187),""))</f>
        <v/>
      </c>
      <c r="G187" s="20">
        <f>IF($C187="","",IFERROR(INDEX('Food List'!$G$5:$G$146,MATCH($C187,'Food List'!$B$5:$B$146,0))*IF($D187="",1,$D187),""))</f>
        <v/>
      </c>
      <c r="H187" s="20">
        <f>IF($C187="","",IFERROR(INDEX('Food List'!$H$5:$H$146,MATCH($C187,'Food List'!$B$5:$B$146,0))*IF($D187="",1,$D187),""))</f>
        <v/>
      </c>
      <c r="I187" s="20">
        <f>IF($C187="","",IFERROR(INDEX('Food List'!$I$5:$I$146,MATCH($C187,'Food List'!$B$5:$B$146,0))*IF($D187="",1,$D187),""))</f>
        <v/>
      </c>
    </row>
    <row r="188">
      <c r="A188" s="39" t="n"/>
      <c r="B188" s="40" t="n"/>
      <c r="C188" s="40" t="n"/>
      <c r="D188" s="41" t="n"/>
      <c r="E188" s="19">
        <f>IF($C188="","",IFERROR(INDEX('Food List'!$E$5:$E$146,MATCH($C188,'Food List'!$B$5:$B$146,0))*IF($D188="",1,$D188),""))</f>
        <v/>
      </c>
      <c r="F188" s="20">
        <f>IF($C188="","",IFERROR(INDEX('Food List'!$F$5:$F$146,MATCH($C188,'Food List'!$B$5:$B$146,0))*IF($D188="",1,$D188),""))</f>
        <v/>
      </c>
      <c r="G188" s="20">
        <f>IF($C188="","",IFERROR(INDEX('Food List'!$G$5:$G$146,MATCH($C188,'Food List'!$B$5:$B$146,0))*IF($D188="",1,$D188),""))</f>
        <v/>
      </c>
      <c r="H188" s="20">
        <f>IF($C188="","",IFERROR(INDEX('Food List'!$H$5:$H$146,MATCH($C188,'Food List'!$B$5:$B$146,0))*IF($D188="",1,$D188),""))</f>
        <v/>
      </c>
      <c r="I188" s="20">
        <f>IF($C188="","",IFERROR(INDEX('Food List'!$I$5:$I$146,MATCH($C188,'Food List'!$B$5:$B$146,0))*IF($D188="",1,$D188),""))</f>
        <v/>
      </c>
    </row>
    <row r="189">
      <c r="A189" s="39" t="n"/>
      <c r="B189" s="40" t="n"/>
      <c r="C189" s="40" t="n"/>
      <c r="D189" s="41" t="n"/>
      <c r="E189" s="19">
        <f>IF($C189="","",IFERROR(INDEX('Food List'!$E$5:$E$146,MATCH($C189,'Food List'!$B$5:$B$146,0))*IF($D189="",1,$D189),""))</f>
        <v/>
      </c>
      <c r="F189" s="20">
        <f>IF($C189="","",IFERROR(INDEX('Food List'!$F$5:$F$146,MATCH($C189,'Food List'!$B$5:$B$146,0))*IF($D189="",1,$D189),""))</f>
        <v/>
      </c>
      <c r="G189" s="20">
        <f>IF($C189="","",IFERROR(INDEX('Food List'!$G$5:$G$146,MATCH($C189,'Food List'!$B$5:$B$146,0))*IF($D189="",1,$D189),""))</f>
        <v/>
      </c>
      <c r="H189" s="20">
        <f>IF($C189="","",IFERROR(INDEX('Food List'!$H$5:$H$146,MATCH($C189,'Food List'!$B$5:$B$146,0))*IF($D189="",1,$D189),""))</f>
        <v/>
      </c>
      <c r="I189" s="20">
        <f>IF($C189="","",IFERROR(INDEX('Food List'!$I$5:$I$146,MATCH($C189,'Food List'!$B$5:$B$146,0))*IF($D189="",1,$D189),""))</f>
        <v/>
      </c>
    </row>
    <row r="190">
      <c r="A190" s="39" t="n"/>
      <c r="B190" s="40" t="n"/>
      <c r="C190" s="40" t="n"/>
      <c r="D190" s="41" t="n"/>
      <c r="E190" s="19">
        <f>IF($C190="","",IFERROR(INDEX('Food List'!$E$5:$E$146,MATCH($C190,'Food List'!$B$5:$B$146,0))*IF($D190="",1,$D190),""))</f>
        <v/>
      </c>
      <c r="F190" s="20">
        <f>IF($C190="","",IFERROR(INDEX('Food List'!$F$5:$F$146,MATCH($C190,'Food List'!$B$5:$B$146,0))*IF($D190="",1,$D190),""))</f>
        <v/>
      </c>
      <c r="G190" s="20">
        <f>IF($C190="","",IFERROR(INDEX('Food List'!$G$5:$G$146,MATCH($C190,'Food List'!$B$5:$B$146,0))*IF($D190="",1,$D190),""))</f>
        <v/>
      </c>
      <c r="H190" s="20">
        <f>IF($C190="","",IFERROR(INDEX('Food List'!$H$5:$H$146,MATCH($C190,'Food List'!$B$5:$B$146,0))*IF($D190="",1,$D190),""))</f>
        <v/>
      </c>
      <c r="I190" s="20">
        <f>IF($C190="","",IFERROR(INDEX('Food List'!$I$5:$I$146,MATCH($C190,'Food List'!$B$5:$B$146,0))*IF($D190="",1,$D190),""))</f>
        <v/>
      </c>
    </row>
    <row r="191">
      <c r="A191" s="39" t="n"/>
      <c r="B191" s="40" t="n"/>
      <c r="C191" s="40" t="n"/>
      <c r="D191" s="41" t="n"/>
      <c r="E191" s="19">
        <f>IF($C191="","",IFERROR(INDEX('Food List'!$E$5:$E$146,MATCH($C191,'Food List'!$B$5:$B$146,0))*IF($D191="",1,$D191),""))</f>
        <v/>
      </c>
      <c r="F191" s="20">
        <f>IF($C191="","",IFERROR(INDEX('Food List'!$F$5:$F$146,MATCH($C191,'Food List'!$B$5:$B$146,0))*IF($D191="",1,$D191),""))</f>
        <v/>
      </c>
      <c r="G191" s="20">
        <f>IF($C191="","",IFERROR(INDEX('Food List'!$G$5:$G$146,MATCH($C191,'Food List'!$B$5:$B$146,0))*IF($D191="",1,$D191),""))</f>
        <v/>
      </c>
      <c r="H191" s="20">
        <f>IF($C191="","",IFERROR(INDEX('Food List'!$H$5:$H$146,MATCH($C191,'Food List'!$B$5:$B$146,0))*IF($D191="",1,$D191),""))</f>
        <v/>
      </c>
      <c r="I191" s="20">
        <f>IF($C191="","",IFERROR(INDEX('Food List'!$I$5:$I$146,MATCH($C191,'Food List'!$B$5:$B$146,0))*IF($D191="",1,$D191),""))</f>
        <v/>
      </c>
    </row>
    <row r="192">
      <c r="A192" s="39" t="n"/>
      <c r="B192" s="40" t="n"/>
      <c r="C192" s="40" t="n"/>
      <c r="D192" s="41" t="n"/>
      <c r="E192" s="19">
        <f>IF($C192="","",IFERROR(INDEX('Food List'!$E$5:$E$146,MATCH($C192,'Food List'!$B$5:$B$146,0))*IF($D192="",1,$D192),""))</f>
        <v/>
      </c>
      <c r="F192" s="20">
        <f>IF($C192="","",IFERROR(INDEX('Food List'!$F$5:$F$146,MATCH($C192,'Food List'!$B$5:$B$146,0))*IF($D192="",1,$D192),""))</f>
        <v/>
      </c>
      <c r="G192" s="20">
        <f>IF($C192="","",IFERROR(INDEX('Food List'!$G$5:$G$146,MATCH($C192,'Food List'!$B$5:$B$146,0))*IF($D192="",1,$D192),""))</f>
        <v/>
      </c>
      <c r="H192" s="20">
        <f>IF($C192="","",IFERROR(INDEX('Food List'!$H$5:$H$146,MATCH($C192,'Food List'!$B$5:$B$146,0))*IF($D192="",1,$D192),""))</f>
        <v/>
      </c>
      <c r="I192" s="20">
        <f>IF($C192="","",IFERROR(INDEX('Food List'!$I$5:$I$146,MATCH($C192,'Food List'!$B$5:$B$146,0))*IF($D192="",1,$D192),""))</f>
        <v/>
      </c>
    </row>
    <row r="193">
      <c r="A193" s="39" t="n"/>
      <c r="B193" s="40" t="n"/>
      <c r="C193" s="40" t="n"/>
      <c r="D193" s="41" t="n"/>
      <c r="E193" s="19">
        <f>IF($C193="","",IFERROR(INDEX('Food List'!$E$5:$E$146,MATCH($C193,'Food List'!$B$5:$B$146,0))*IF($D193="",1,$D193),""))</f>
        <v/>
      </c>
      <c r="F193" s="20">
        <f>IF($C193="","",IFERROR(INDEX('Food List'!$F$5:$F$146,MATCH($C193,'Food List'!$B$5:$B$146,0))*IF($D193="",1,$D193),""))</f>
        <v/>
      </c>
      <c r="G193" s="20">
        <f>IF($C193="","",IFERROR(INDEX('Food List'!$G$5:$G$146,MATCH($C193,'Food List'!$B$5:$B$146,0))*IF($D193="",1,$D193),""))</f>
        <v/>
      </c>
      <c r="H193" s="20">
        <f>IF($C193="","",IFERROR(INDEX('Food List'!$H$5:$H$146,MATCH($C193,'Food List'!$B$5:$B$146,0))*IF($D193="",1,$D193),""))</f>
        <v/>
      </c>
      <c r="I193" s="20">
        <f>IF($C193="","",IFERROR(INDEX('Food List'!$I$5:$I$146,MATCH($C193,'Food List'!$B$5:$B$146,0))*IF($D193="",1,$D193),""))</f>
        <v/>
      </c>
    </row>
    <row r="194">
      <c r="A194" s="39" t="n"/>
      <c r="B194" s="40" t="n"/>
      <c r="C194" s="40" t="n"/>
      <c r="D194" s="41" t="n"/>
      <c r="E194" s="19">
        <f>IF($C194="","",IFERROR(INDEX('Food List'!$E$5:$E$146,MATCH($C194,'Food List'!$B$5:$B$146,0))*IF($D194="",1,$D194),""))</f>
        <v/>
      </c>
      <c r="F194" s="20">
        <f>IF($C194="","",IFERROR(INDEX('Food List'!$F$5:$F$146,MATCH($C194,'Food List'!$B$5:$B$146,0))*IF($D194="",1,$D194),""))</f>
        <v/>
      </c>
      <c r="G194" s="20">
        <f>IF($C194="","",IFERROR(INDEX('Food List'!$G$5:$G$146,MATCH($C194,'Food List'!$B$5:$B$146,0))*IF($D194="",1,$D194),""))</f>
        <v/>
      </c>
      <c r="H194" s="20">
        <f>IF($C194="","",IFERROR(INDEX('Food List'!$H$5:$H$146,MATCH($C194,'Food List'!$B$5:$B$146,0))*IF($D194="",1,$D194),""))</f>
        <v/>
      </c>
      <c r="I194" s="20">
        <f>IF($C194="","",IFERROR(INDEX('Food List'!$I$5:$I$146,MATCH($C194,'Food List'!$B$5:$B$146,0))*IF($D194="",1,$D194),""))</f>
        <v/>
      </c>
    </row>
    <row r="195">
      <c r="A195" s="39" t="n"/>
      <c r="B195" s="40" t="n"/>
      <c r="C195" s="40" t="n"/>
      <c r="D195" s="41" t="n"/>
      <c r="E195" s="19">
        <f>IF($C195="","",IFERROR(INDEX('Food List'!$E$5:$E$146,MATCH($C195,'Food List'!$B$5:$B$146,0))*IF($D195="",1,$D195),""))</f>
        <v/>
      </c>
      <c r="F195" s="20">
        <f>IF($C195="","",IFERROR(INDEX('Food List'!$F$5:$F$146,MATCH($C195,'Food List'!$B$5:$B$146,0))*IF($D195="",1,$D195),""))</f>
        <v/>
      </c>
      <c r="G195" s="20">
        <f>IF($C195="","",IFERROR(INDEX('Food List'!$G$5:$G$146,MATCH($C195,'Food List'!$B$5:$B$146,0))*IF($D195="",1,$D195),""))</f>
        <v/>
      </c>
      <c r="H195" s="20">
        <f>IF($C195="","",IFERROR(INDEX('Food List'!$H$5:$H$146,MATCH($C195,'Food List'!$B$5:$B$146,0))*IF($D195="",1,$D195),""))</f>
        <v/>
      </c>
      <c r="I195" s="20">
        <f>IF($C195="","",IFERROR(INDEX('Food List'!$I$5:$I$146,MATCH($C195,'Food List'!$B$5:$B$146,0))*IF($D195="",1,$D195),""))</f>
        <v/>
      </c>
    </row>
    <row r="196">
      <c r="A196" s="39" t="n"/>
      <c r="B196" s="40" t="n"/>
      <c r="C196" s="40" t="n"/>
      <c r="D196" s="41" t="n"/>
      <c r="E196" s="19">
        <f>IF($C196="","",IFERROR(INDEX('Food List'!$E$5:$E$146,MATCH($C196,'Food List'!$B$5:$B$146,0))*IF($D196="",1,$D196),""))</f>
        <v/>
      </c>
      <c r="F196" s="20">
        <f>IF($C196="","",IFERROR(INDEX('Food List'!$F$5:$F$146,MATCH($C196,'Food List'!$B$5:$B$146,0))*IF($D196="",1,$D196),""))</f>
        <v/>
      </c>
      <c r="G196" s="20">
        <f>IF($C196="","",IFERROR(INDEX('Food List'!$G$5:$G$146,MATCH($C196,'Food List'!$B$5:$B$146,0))*IF($D196="",1,$D196),""))</f>
        <v/>
      </c>
      <c r="H196" s="20">
        <f>IF($C196="","",IFERROR(INDEX('Food List'!$H$5:$H$146,MATCH($C196,'Food List'!$B$5:$B$146,0))*IF($D196="",1,$D196),""))</f>
        <v/>
      </c>
      <c r="I196" s="20">
        <f>IF($C196="","",IFERROR(INDEX('Food List'!$I$5:$I$146,MATCH($C196,'Food List'!$B$5:$B$146,0))*IF($D196="",1,$D196),""))</f>
        <v/>
      </c>
    </row>
    <row r="197">
      <c r="A197" s="39" t="n"/>
      <c r="B197" s="40" t="n"/>
      <c r="C197" s="40" t="n"/>
      <c r="D197" s="41" t="n"/>
      <c r="E197" s="19">
        <f>IF($C197="","",IFERROR(INDEX('Food List'!$E$5:$E$146,MATCH($C197,'Food List'!$B$5:$B$146,0))*IF($D197="",1,$D197),""))</f>
        <v/>
      </c>
      <c r="F197" s="20">
        <f>IF($C197="","",IFERROR(INDEX('Food List'!$F$5:$F$146,MATCH($C197,'Food List'!$B$5:$B$146,0))*IF($D197="",1,$D197),""))</f>
        <v/>
      </c>
      <c r="G197" s="20">
        <f>IF($C197="","",IFERROR(INDEX('Food List'!$G$5:$G$146,MATCH($C197,'Food List'!$B$5:$B$146,0))*IF($D197="",1,$D197),""))</f>
        <v/>
      </c>
      <c r="H197" s="20">
        <f>IF($C197="","",IFERROR(INDEX('Food List'!$H$5:$H$146,MATCH($C197,'Food List'!$B$5:$B$146,0))*IF($D197="",1,$D197),""))</f>
        <v/>
      </c>
      <c r="I197" s="20">
        <f>IF($C197="","",IFERROR(INDEX('Food List'!$I$5:$I$146,MATCH($C197,'Food List'!$B$5:$B$146,0))*IF($D197="",1,$D197),""))</f>
        <v/>
      </c>
    </row>
    <row r="198">
      <c r="A198" s="39" t="n"/>
      <c r="B198" s="40" t="n"/>
      <c r="C198" s="40" t="n"/>
      <c r="D198" s="41" t="n"/>
      <c r="E198" s="19">
        <f>IF($C198="","",IFERROR(INDEX('Food List'!$E$5:$E$146,MATCH($C198,'Food List'!$B$5:$B$146,0))*IF($D198="",1,$D198),""))</f>
        <v/>
      </c>
      <c r="F198" s="20">
        <f>IF($C198="","",IFERROR(INDEX('Food List'!$F$5:$F$146,MATCH($C198,'Food List'!$B$5:$B$146,0))*IF($D198="",1,$D198),""))</f>
        <v/>
      </c>
      <c r="G198" s="20">
        <f>IF($C198="","",IFERROR(INDEX('Food List'!$G$5:$G$146,MATCH($C198,'Food List'!$B$5:$B$146,0))*IF($D198="",1,$D198),""))</f>
        <v/>
      </c>
      <c r="H198" s="20">
        <f>IF($C198="","",IFERROR(INDEX('Food List'!$H$5:$H$146,MATCH($C198,'Food List'!$B$5:$B$146,0))*IF($D198="",1,$D198),""))</f>
        <v/>
      </c>
      <c r="I198" s="20">
        <f>IF($C198="","",IFERROR(INDEX('Food List'!$I$5:$I$146,MATCH($C198,'Food List'!$B$5:$B$146,0))*IF($D198="",1,$D198),""))</f>
        <v/>
      </c>
    </row>
    <row r="199">
      <c r="A199" s="39" t="n"/>
      <c r="B199" s="40" t="n"/>
      <c r="C199" s="40" t="n"/>
      <c r="D199" s="41" t="n"/>
      <c r="E199" s="19">
        <f>IF($C199="","",IFERROR(INDEX('Food List'!$E$5:$E$146,MATCH($C199,'Food List'!$B$5:$B$146,0))*IF($D199="",1,$D199),""))</f>
        <v/>
      </c>
      <c r="F199" s="20">
        <f>IF($C199="","",IFERROR(INDEX('Food List'!$F$5:$F$146,MATCH($C199,'Food List'!$B$5:$B$146,0))*IF($D199="",1,$D199),""))</f>
        <v/>
      </c>
      <c r="G199" s="20">
        <f>IF($C199="","",IFERROR(INDEX('Food List'!$G$5:$G$146,MATCH($C199,'Food List'!$B$5:$B$146,0))*IF($D199="",1,$D199),""))</f>
        <v/>
      </c>
      <c r="H199" s="20">
        <f>IF($C199="","",IFERROR(INDEX('Food List'!$H$5:$H$146,MATCH($C199,'Food List'!$B$5:$B$146,0))*IF($D199="",1,$D199),""))</f>
        <v/>
      </c>
      <c r="I199" s="20">
        <f>IF($C199="","",IFERROR(INDEX('Food List'!$I$5:$I$146,MATCH($C199,'Food List'!$B$5:$B$146,0))*IF($D199="",1,$D199),""))</f>
        <v/>
      </c>
    </row>
    <row r="200">
      <c r="A200" s="39" t="n"/>
      <c r="B200" s="40" t="n"/>
      <c r="C200" s="40" t="n"/>
      <c r="D200" s="41" t="n"/>
      <c r="E200" s="19">
        <f>IF($C200="","",IFERROR(INDEX('Food List'!$E$5:$E$146,MATCH($C200,'Food List'!$B$5:$B$146,0))*IF($D200="",1,$D200),""))</f>
        <v/>
      </c>
      <c r="F200" s="20">
        <f>IF($C200="","",IFERROR(INDEX('Food List'!$F$5:$F$146,MATCH($C200,'Food List'!$B$5:$B$146,0))*IF($D200="",1,$D200),""))</f>
        <v/>
      </c>
      <c r="G200" s="20">
        <f>IF($C200="","",IFERROR(INDEX('Food List'!$G$5:$G$146,MATCH($C200,'Food List'!$B$5:$B$146,0))*IF($D200="",1,$D200),""))</f>
        <v/>
      </c>
      <c r="H200" s="20">
        <f>IF($C200="","",IFERROR(INDEX('Food List'!$H$5:$H$146,MATCH($C200,'Food List'!$B$5:$B$146,0))*IF($D200="",1,$D200),""))</f>
        <v/>
      </c>
      <c r="I200" s="20">
        <f>IF($C200="","",IFERROR(INDEX('Food List'!$I$5:$I$146,MATCH($C200,'Food List'!$B$5:$B$146,0))*IF($D200="",1,$D200),""))</f>
        <v/>
      </c>
    </row>
    <row r="201">
      <c r="A201" s="39" t="n"/>
      <c r="B201" s="40" t="n"/>
      <c r="C201" s="40" t="n"/>
      <c r="D201" s="41" t="n"/>
      <c r="E201" s="19">
        <f>IF($C201="","",IFERROR(INDEX('Food List'!$E$5:$E$146,MATCH($C201,'Food List'!$B$5:$B$146,0))*IF($D201="",1,$D201),""))</f>
        <v/>
      </c>
      <c r="F201" s="20">
        <f>IF($C201="","",IFERROR(INDEX('Food List'!$F$5:$F$146,MATCH($C201,'Food List'!$B$5:$B$146,0))*IF($D201="",1,$D201),""))</f>
        <v/>
      </c>
      <c r="G201" s="20">
        <f>IF($C201="","",IFERROR(INDEX('Food List'!$G$5:$G$146,MATCH($C201,'Food List'!$B$5:$B$146,0))*IF($D201="",1,$D201),""))</f>
        <v/>
      </c>
      <c r="H201" s="20">
        <f>IF($C201="","",IFERROR(INDEX('Food List'!$H$5:$H$146,MATCH($C201,'Food List'!$B$5:$B$146,0))*IF($D201="",1,$D201),""))</f>
        <v/>
      </c>
      <c r="I201" s="20">
        <f>IF($C201="","",IFERROR(INDEX('Food List'!$I$5:$I$146,MATCH($C201,'Food List'!$B$5:$B$146,0))*IF($D201="",1,$D201),""))</f>
        <v/>
      </c>
    </row>
    <row r="202">
      <c r="A202" s="39" t="n"/>
      <c r="B202" s="40" t="n"/>
      <c r="C202" s="40" t="n"/>
      <c r="D202" s="41" t="n"/>
      <c r="E202" s="19">
        <f>IF($C202="","",IFERROR(INDEX('Food List'!$E$5:$E$146,MATCH($C202,'Food List'!$B$5:$B$146,0))*IF($D202="",1,$D202),""))</f>
        <v/>
      </c>
      <c r="F202" s="20">
        <f>IF($C202="","",IFERROR(INDEX('Food List'!$F$5:$F$146,MATCH($C202,'Food List'!$B$5:$B$146,0))*IF($D202="",1,$D202),""))</f>
        <v/>
      </c>
      <c r="G202" s="20">
        <f>IF($C202="","",IFERROR(INDEX('Food List'!$G$5:$G$146,MATCH($C202,'Food List'!$B$5:$B$146,0))*IF($D202="",1,$D202),""))</f>
        <v/>
      </c>
      <c r="H202" s="20">
        <f>IF($C202="","",IFERROR(INDEX('Food List'!$H$5:$H$146,MATCH($C202,'Food List'!$B$5:$B$146,0))*IF($D202="",1,$D202),""))</f>
        <v/>
      </c>
      <c r="I202" s="20">
        <f>IF($C202="","",IFERROR(INDEX('Food List'!$I$5:$I$146,MATCH($C202,'Food List'!$B$5:$B$146,0))*IF($D202="",1,$D202),""))</f>
        <v/>
      </c>
    </row>
    <row r="203">
      <c r="A203" s="39" t="n"/>
      <c r="B203" s="40" t="n"/>
      <c r="C203" s="40" t="n"/>
      <c r="D203" s="41" t="n"/>
      <c r="E203" s="19">
        <f>IF($C203="","",IFERROR(INDEX('Food List'!$E$5:$E$146,MATCH($C203,'Food List'!$B$5:$B$146,0))*IF($D203="",1,$D203),""))</f>
        <v/>
      </c>
      <c r="F203" s="20">
        <f>IF($C203="","",IFERROR(INDEX('Food List'!$F$5:$F$146,MATCH($C203,'Food List'!$B$5:$B$146,0))*IF($D203="",1,$D203),""))</f>
        <v/>
      </c>
      <c r="G203" s="20">
        <f>IF($C203="","",IFERROR(INDEX('Food List'!$G$5:$G$146,MATCH($C203,'Food List'!$B$5:$B$146,0))*IF($D203="",1,$D203),""))</f>
        <v/>
      </c>
      <c r="H203" s="20">
        <f>IF($C203="","",IFERROR(INDEX('Food List'!$H$5:$H$146,MATCH($C203,'Food List'!$B$5:$B$146,0))*IF($D203="",1,$D203),""))</f>
        <v/>
      </c>
      <c r="I203" s="20">
        <f>IF($C203="","",IFERROR(INDEX('Food List'!$I$5:$I$146,MATCH($C203,'Food List'!$B$5:$B$146,0))*IF($D203="",1,$D203),""))</f>
        <v/>
      </c>
    </row>
    <row r="204">
      <c r="A204" s="39" t="n"/>
      <c r="B204" s="40" t="n"/>
      <c r="C204" s="40" t="n"/>
      <c r="D204" s="41" t="n"/>
      <c r="E204" s="19">
        <f>IF($C204="","",IFERROR(INDEX('Food List'!$E$5:$E$146,MATCH($C204,'Food List'!$B$5:$B$146,0))*IF($D204="",1,$D204),""))</f>
        <v/>
      </c>
      <c r="F204" s="20">
        <f>IF($C204="","",IFERROR(INDEX('Food List'!$F$5:$F$146,MATCH($C204,'Food List'!$B$5:$B$146,0))*IF($D204="",1,$D204),""))</f>
        <v/>
      </c>
      <c r="G204" s="20">
        <f>IF($C204="","",IFERROR(INDEX('Food List'!$G$5:$G$146,MATCH($C204,'Food List'!$B$5:$B$146,0))*IF($D204="",1,$D204),""))</f>
        <v/>
      </c>
      <c r="H204" s="20">
        <f>IF($C204="","",IFERROR(INDEX('Food List'!$H$5:$H$146,MATCH($C204,'Food List'!$B$5:$B$146,0))*IF($D204="",1,$D204),""))</f>
        <v/>
      </c>
      <c r="I204" s="20">
        <f>IF($C204="","",IFERROR(INDEX('Food List'!$I$5:$I$146,MATCH($C204,'Food List'!$B$5:$B$146,0))*IF($D204="",1,$D204),""))</f>
        <v/>
      </c>
    </row>
    <row r="205">
      <c r="A205" s="39" t="n"/>
      <c r="B205" s="40" t="n"/>
      <c r="C205" s="40" t="n"/>
      <c r="D205" s="41" t="n"/>
      <c r="E205" s="19">
        <f>IF($C205="","",IFERROR(INDEX('Food List'!$E$5:$E$146,MATCH($C205,'Food List'!$B$5:$B$146,0))*IF($D205="",1,$D205),""))</f>
        <v/>
      </c>
      <c r="F205" s="20">
        <f>IF($C205="","",IFERROR(INDEX('Food List'!$F$5:$F$146,MATCH($C205,'Food List'!$B$5:$B$146,0))*IF($D205="",1,$D205),""))</f>
        <v/>
      </c>
      <c r="G205" s="20">
        <f>IF($C205="","",IFERROR(INDEX('Food List'!$G$5:$G$146,MATCH($C205,'Food List'!$B$5:$B$146,0))*IF($D205="",1,$D205),""))</f>
        <v/>
      </c>
      <c r="H205" s="20">
        <f>IF($C205="","",IFERROR(INDEX('Food List'!$H$5:$H$146,MATCH($C205,'Food List'!$B$5:$B$146,0))*IF($D205="",1,$D205),""))</f>
        <v/>
      </c>
      <c r="I205" s="20">
        <f>IF($C205="","",IFERROR(INDEX('Food List'!$I$5:$I$146,MATCH($C205,'Food List'!$B$5:$B$146,0))*IF($D205="",1,$D205),""))</f>
        <v/>
      </c>
    </row>
    <row r="206">
      <c r="A206" s="39" t="n"/>
      <c r="B206" s="40" t="n"/>
      <c r="C206" s="40" t="n"/>
      <c r="D206" s="41" t="n"/>
      <c r="E206" s="19">
        <f>IF($C206="","",IFERROR(INDEX('Food List'!$E$5:$E$146,MATCH($C206,'Food List'!$B$5:$B$146,0))*IF($D206="",1,$D206),""))</f>
        <v/>
      </c>
      <c r="F206" s="20">
        <f>IF($C206="","",IFERROR(INDEX('Food List'!$F$5:$F$146,MATCH($C206,'Food List'!$B$5:$B$146,0))*IF($D206="",1,$D206),""))</f>
        <v/>
      </c>
      <c r="G206" s="20">
        <f>IF($C206="","",IFERROR(INDEX('Food List'!$G$5:$G$146,MATCH($C206,'Food List'!$B$5:$B$146,0))*IF($D206="",1,$D206),""))</f>
        <v/>
      </c>
      <c r="H206" s="20">
        <f>IF($C206="","",IFERROR(INDEX('Food List'!$H$5:$H$146,MATCH($C206,'Food List'!$B$5:$B$146,0))*IF($D206="",1,$D206),""))</f>
        <v/>
      </c>
      <c r="I206" s="20">
        <f>IF($C206="","",IFERROR(INDEX('Food List'!$I$5:$I$146,MATCH($C206,'Food List'!$B$5:$B$146,0))*IF($D206="",1,$D206),""))</f>
        <v/>
      </c>
    </row>
    <row r="207">
      <c r="A207" s="39" t="n"/>
      <c r="B207" s="40" t="n"/>
      <c r="C207" s="40" t="n"/>
      <c r="D207" s="41" t="n"/>
      <c r="E207" s="19">
        <f>IF($C207="","",IFERROR(INDEX('Food List'!$E$5:$E$146,MATCH($C207,'Food List'!$B$5:$B$146,0))*IF($D207="",1,$D207),""))</f>
        <v/>
      </c>
      <c r="F207" s="20">
        <f>IF($C207="","",IFERROR(INDEX('Food List'!$F$5:$F$146,MATCH($C207,'Food List'!$B$5:$B$146,0))*IF($D207="",1,$D207),""))</f>
        <v/>
      </c>
      <c r="G207" s="20">
        <f>IF($C207="","",IFERROR(INDEX('Food List'!$G$5:$G$146,MATCH($C207,'Food List'!$B$5:$B$146,0))*IF($D207="",1,$D207),""))</f>
        <v/>
      </c>
      <c r="H207" s="20">
        <f>IF($C207="","",IFERROR(INDEX('Food List'!$H$5:$H$146,MATCH($C207,'Food List'!$B$5:$B$146,0))*IF($D207="",1,$D207),""))</f>
        <v/>
      </c>
      <c r="I207" s="20">
        <f>IF($C207="","",IFERROR(INDEX('Food List'!$I$5:$I$146,MATCH($C207,'Food List'!$B$5:$B$146,0))*IF($D207="",1,$D207),""))</f>
        <v/>
      </c>
    </row>
    <row r="208">
      <c r="A208" s="39" t="n"/>
      <c r="B208" s="40" t="n"/>
      <c r="C208" s="40" t="n"/>
      <c r="D208" s="41" t="n"/>
      <c r="E208" s="19">
        <f>IF($C208="","",IFERROR(INDEX('Food List'!$E$5:$E$146,MATCH($C208,'Food List'!$B$5:$B$146,0))*IF($D208="",1,$D208),""))</f>
        <v/>
      </c>
      <c r="F208" s="20">
        <f>IF($C208="","",IFERROR(INDEX('Food List'!$F$5:$F$146,MATCH($C208,'Food List'!$B$5:$B$146,0))*IF($D208="",1,$D208),""))</f>
        <v/>
      </c>
      <c r="G208" s="20">
        <f>IF($C208="","",IFERROR(INDEX('Food List'!$G$5:$G$146,MATCH($C208,'Food List'!$B$5:$B$146,0))*IF($D208="",1,$D208),""))</f>
        <v/>
      </c>
      <c r="H208" s="20">
        <f>IF($C208="","",IFERROR(INDEX('Food List'!$H$5:$H$146,MATCH($C208,'Food List'!$B$5:$B$146,0))*IF($D208="",1,$D208),""))</f>
        <v/>
      </c>
      <c r="I208" s="20">
        <f>IF($C208="","",IFERROR(INDEX('Food List'!$I$5:$I$146,MATCH($C208,'Food List'!$B$5:$B$146,0))*IF($D208="",1,$D208),""))</f>
        <v/>
      </c>
    </row>
    <row r="209">
      <c r="A209" s="39" t="n"/>
      <c r="B209" s="40" t="n"/>
      <c r="C209" s="40" t="n"/>
      <c r="D209" s="41" t="n"/>
      <c r="E209" s="19">
        <f>IF($C209="","",IFERROR(INDEX('Food List'!$E$5:$E$146,MATCH($C209,'Food List'!$B$5:$B$146,0))*IF($D209="",1,$D209),""))</f>
        <v/>
      </c>
      <c r="F209" s="20">
        <f>IF($C209="","",IFERROR(INDEX('Food List'!$F$5:$F$146,MATCH($C209,'Food List'!$B$5:$B$146,0))*IF($D209="",1,$D209),""))</f>
        <v/>
      </c>
      <c r="G209" s="20">
        <f>IF($C209="","",IFERROR(INDEX('Food List'!$G$5:$G$146,MATCH($C209,'Food List'!$B$5:$B$146,0))*IF($D209="",1,$D209),""))</f>
        <v/>
      </c>
      <c r="H209" s="20">
        <f>IF($C209="","",IFERROR(INDEX('Food List'!$H$5:$H$146,MATCH($C209,'Food List'!$B$5:$B$146,0))*IF($D209="",1,$D209),""))</f>
        <v/>
      </c>
      <c r="I209" s="20">
        <f>IF($C209="","",IFERROR(INDEX('Food List'!$I$5:$I$146,MATCH($C209,'Food List'!$B$5:$B$146,0))*IF($D209="",1,$D209),""))</f>
        <v/>
      </c>
    </row>
    <row r="210">
      <c r="A210" s="39" t="n"/>
      <c r="B210" s="40" t="n"/>
      <c r="C210" s="40" t="n"/>
      <c r="D210" s="41" t="n"/>
      <c r="E210" s="19">
        <f>IF($C210="","",IFERROR(INDEX('Food List'!$E$5:$E$146,MATCH($C210,'Food List'!$B$5:$B$146,0))*IF($D210="",1,$D210),""))</f>
        <v/>
      </c>
      <c r="F210" s="20">
        <f>IF($C210="","",IFERROR(INDEX('Food List'!$F$5:$F$146,MATCH($C210,'Food List'!$B$5:$B$146,0))*IF($D210="",1,$D210),""))</f>
        <v/>
      </c>
      <c r="G210" s="20">
        <f>IF($C210="","",IFERROR(INDEX('Food List'!$G$5:$G$146,MATCH($C210,'Food List'!$B$5:$B$146,0))*IF($D210="",1,$D210),""))</f>
        <v/>
      </c>
      <c r="H210" s="20">
        <f>IF($C210="","",IFERROR(INDEX('Food List'!$H$5:$H$146,MATCH($C210,'Food List'!$B$5:$B$146,0))*IF($D210="",1,$D210),""))</f>
        <v/>
      </c>
      <c r="I210" s="20">
        <f>IF($C210="","",IFERROR(INDEX('Food List'!$I$5:$I$146,MATCH($C210,'Food List'!$B$5:$B$146,0))*IF($D210="",1,$D210),""))</f>
        <v/>
      </c>
    </row>
    <row r="211">
      <c r="A211" s="39" t="n"/>
      <c r="B211" s="40" t="n"/>
      <c r="C211" s="40" t="n"/>
      <c r="D211" s="41" t="n"/>
      <c r="E211" s="19">
        <f>IF($C211="","",IFERROR(INDEX('Food List'!$E$5:$E$146,MATCH($C211,'Food List'!$B$5:$B$146,0))*IF($D211="",1,$D211),""))</f>
        <v/>
      </c>
      <c r="F211" s="20">
        <f>IF($C211="","",IFERROR(INDEX('Food List'!$F$5:$F$146,MATCH($C211,'Food List'!$B$5:$B$146,0))*IF($D211="",1,$D211),""))</f>
        <v/>
      </c>
      <c r="G211" s="20">
        <f>IF($C211="","",IFERROR(INDEX('Food List'!$G$5:$G$146,MATCH($C211,'Food List'!$B$5:$B$146,0))*IF($D211="",1,$D211),""))</f>
        <v/>
      </c>
      <c r="H211" s="20">
        <f>IF($C211="","",IFERROR(INDEX('Food List'!$H$5:$H$146,MATCH($C211,'Food List'!$B$5:$B$146,0))*IF($D211="",1,$D211),""))</f>
        <v/>
      </c>
      <c r="I211" s="20">
        <f>IF($C211="","",IFERROR(INDEX('Food List'!$I$5:$I$146,MATCH($C211,'Food List'!$B$5:$B$146,0))*IF($D211="",1,$D211),""))</f>
        <v/>
      </c>
    </row>
    <row r="212">
      <c r="A212" s="39" t="n"/>
      <c r="B212" s="40" t="n"/>
      <c r="C212" s="40" t="n"/>
      <c r="D212" s="41" t="n"/>
      <c r="E212" s="19">
        <f>IF($C212="","",IFERROR(INDEX('Food List'!$E$5:$E$146,MATCH($C212,'Food List'!$B$5:$B$146,0))*IF($D212="",1,$D212),""))</f>
        <v/>
      </c>
      <c r="F212" s="20">
        <f>IF($C212="","",IFERROR(INDEX('Food List'!$F$5:$F$146,MATCH($C212,'Food List'!$B$5:$B$146,0))*IF($D212="",1,$D212),""))</f>
        <v/>
      </c>
      <c r="G212" s="20">
        <f>IF($C212="","",IFERROR(INDEX('Food List'!$G$5:$G$146,MATCH($C212,'Food List'!$B$5:$B$146,0))*IF($D212="",1,$D212),""))</f>
        <v/>
      </c>
      <c r="H212" s="20">
        <f>IF($C212="","",IFERROR(INDEX('Food List'!$H$5:$H$146,MATCH($C212,'Food List'!$B$5:$B$146,0))*IF($D212="",1,$D212),""))</f>
        <v/>
      </c>
      <c r="I212" s="20">
        <f>IF($C212="","",IFERROR(INDEX('Food List'!$I$5:$I$146,MATCH($C212,'Food List'!$B$5:$B$146,0))*IF($D212="",1,$D212),""))</f>
        <v/>
      </c>
    </row>
    <row r="213">
      <c r="A213" s="39" t="n"/>
      <c r="B213" s="40" t="n"/>
      <c r="C213" s="40" t="n"/>
      <c r="D213" s="41" t="n"/>
      <c r="E213" s="19">
        <f>IF($C213="","",IFERROR(INDEX('Food List'!$E$5:$E$146,MATCH($C213,'Food List'!$B$5:$B$146,0))*IF($D213="",1,$D213),""))</f>
        <v/>
      </c>
      <c r="F213" s="20">
        <f>IF($C213="","",IFERROR(INDEX('Food List'!$F$5:$F$146,MATCH($C213,'Food List'!$B$5:$B$146,0))*IF($D213="",1,$D213),""))</f>
        <v/>
      </c>
      <c r="G213" s="20">
        <f>IF($C213="","",IFERROR(INDEX('Food List'!$G$5:$G$146,MATCH($C213,'Food List'!$B$5:$B$146,0))*IF($D213="",1,$D213),""))</f>
        <v/>
      </c>
      <c r="H213" s="20">
        <f>IF($C213="","",IFERROR(INDEX('Food List'!$H$5:$H$146,MATCH($C213,'Food List'!$B$5:$B$146,0))*IF($D213="",1,$D213),""))</f>
        <v/>
      </c>
      <c r="I213" s="20">
        <f>IF($C213="","",IFERROR(INDEX('Food List'!$I$5:$I$146,MATCH($C213,'Food List'!$B$5:$B$146,0))*IF($D213="",1,$D213),""))</f>
        <v/>
      </c>
    </row>
    <row r="214">
      <c r="A214" s="39" t="n"/>
      <c r="B214" s="40" t="n"/>
      <c r="C214" s="40" t="n"/>
      <c r="D214" s="41" t="n"/>
      <c r="E214" s="19">
        <f>IF($C214="","",IFERROR(INDEX('Food List'!$E$5:$E$146,MATCH($C214,'Food List'!$B$5:$B$146,0))*IF($D214="",1,$D214),""))</f>
        <v/>
      </c>
      <c r="F214" s="20">
        <f>IF($C214="","",IFERROR(INDEX('Food List'!$F$5:$F$146,MATCH($C214,'Food List'!$B$5:$B$146,0))*IF($D214="",1,$D214),""))</f>
        <v/>
      </c>
      <c r="G214" s="20">
        <f>IF($C214="","",IFERROR(INDEX('Food List'!$G$5:$G$146,MATCH($C214,'Food List'!$B$5:$B$146,0))*IF($D214="",1,$D214),""))</f>
        <v/>
      </c>
      <c r="H214" s="20">
        <f>IF($C214="","",IFERROR(INDEX('Food List'!$H$5:$H$146,MATCH($C214,'Food List'!$B$5:$B$146,0))*IF($D214="",1,$D214),""))</f>
        <v/>
      </c>
      <c r="I214" s="20">
        <f>IF($C214="","",IFERROR(INDEX('Food List'!$I$5:$I$146,MATCH($C214,'Food List'!$B$5:$B$146,0))*IF($D214="",1,$D214),""))</f>
        <v/>
      </c>
    </row>
    <row r="215">
      <c r="A215" s="39" t="n"/>
      <c r="B215" s="40" t="n"/>
      <c r="C215" s="40" t="n"/>
      <c r="D215" s="41" t="n"/>
      <c r="E215" s="19">
        <f>IF($C215="","",IFERROR(INDEX('Food List'!$E$5:$E$146,MATCH($C215,'Food List'!$B$5:$B$146,0))*IF($D215="",1,$D215),""))</f>
        <v/>
      </c>
      <c r="F215" s="20">
        <f>IF($C215="","",IFERROR(INDEX('Food List'!$F$5:$F$146,MATCH($C215,'Food List'!$B$5:$B$146,0))*IF($D215="",1,$D215),""))</f>
        <v/>
      </c>
      <c r="G215" s="20">
        <f>IF($C215="","",IFERROR(INDEX('Food List'!$G$5:$G$146,MATCH($C215,'Food List'!$B$5:$B$146,0))*IF($D215="",1,$D215),""))</f>
        <v/>
      </c>
      <c r="H215" s="20">
        <f>IF($C215="","",IFERROR(INDEX('Food List'!$H$5:$H$146,MATCH($C215,'Food List'!$B$5:$B$146,0))*IF($D215="",1,$D215),""))</f>
        <v/>
      </c>
      <c r="I215" s="20">
        <f>IF($C215="","",IFERROR(INDEX('Food List'!$I$5:$I$146,MATCH($C215,'Food List'!$B$5:$B$146,0))*IF($D215="",1,$D215),""))</f>
        <v/>
      </c>
    </row>
    <row r="216">
      <c r="A216" s="39" t="n"/>
      <c r="B216" s="40" t="n"/>
      <c r="C216" s="40" t="n"/>
      <c r="D216" s="41" t="n"/>
      <c r="E216" s="19">
        <f>IF($C216="","",IFERROR(INDEX('Food List'!$E$5:$E$146,MATCH($C216,'Food List'!$B$5:$B$146,0))*IF($D216="",1,$D216),""))</f>
        <v/>
      </c>
      <c r="F216" s="20">
        <f>IF($C216="","",IFERROR(INDEX('Food List'!$F$5:$F$146,MATCH($C216,'Food List'!$B$5:$B$146,0))*IF($D216="",1,$D216),""))</f>
        <v/>
      </c>
      <c r="G216" s="20">
        <f>IF($C216="","",IFERROR(INDEX('Food List'!$G$5:$G$146,MATCH($C216,'Food List'!$B$5:$B$146,0))*IF($D216="",1,$D216),""))</f>
        <v/>
      </c>
      <c r="H216" s="20">
        <f>IF($C216="","",IFERROR(INDEX('Food List'!$H$5:$H$146,MATCH($C216,'Food List'!$B$5:$B$146,0))*IF($D216="",1,$D216),""))</f>
        <v/>
      </c>
      <c r="I216" s="20">
        <f>IF($C216="","",IFERROR(INDEX('Food List'!$I$5:$I$146,MATCH($C216,'Food List'!$B$5:$B$146,0))*IF($D216="",1,$D216),""))</f>
        <v/>
      </c>
    </row>
    <row r="217">
      <c r="A217" s="39" t="n"/>
      <c r="B217" s="40" t="n"/>
      <c r="C217" s="40" t="n"/>
      <c r="D217" s="41" t="n"/>
      <c r="E217" s="19">
        <f>IF($C217="","",IFERROR(INDEX('Food List'!$E$5:$E$146,MATCH($C217,'Food List'!$B$5:$B$146,0))*IF($D217="",1,$D217),""))</f>
        <v/>
      </c>
      <c r="F217" s="20">
        <f>IF($C217="","",IFERROR(INDEX('Food List'!$F$5:$F$146,MATCH($C217,'Food List'!$B$5:$B$146,0))*IF($D217="",1,$D217),""))</f>
        <v/>
      </c>
      <c r="G217" s="20">
        <f>IF($C217="","",IFERROR(INDEX('Food List'!$G$5:$G$146,MATCH($C217,'Food List'!$B$5:$B$146,0))*IF($D217="",1,$D217),""))</f>
        <v/>
      </c>
      <c r="H217" s="20">
        <f>IF($C217="","",IFERROR(INDEX('Food List'!$H$5:$H$146,MATCH($C217,'Food List'!$B$5:$B$146,0))*IF($D217="",1,$D217),""))</f>
        <v/>
      </c>
      <c r="I217" s="20">
        <f>IF($C217="","",IFERROR(INDEX('Food List'!$I$5:$I$146,MATCH($C217,'Food List'!$B$5:$B$146,0))*IF($D217="",1,$D217),""))</f>
        <v/>
      </c>
    </row>
    <row r="218">
      <c r="A218" s="39" t="n"/>
      <c r="B218" s="40" t="n"/>
      <c r="C218" s="40" t="n"/>
      <c r="D218" s="41" t="n"/>
      <c r="E218" s="19">
        <f>IF($C218="","",IFERROR(INDEX('Food List'!$E$5:$E$146,MATCH($C218,'Food List'!$B$5:$B$146,0))*IF($D218="",1,$D218),""))</f>
        <v/>
      </c>
      <c r="F218" s="20">
        <f>IF($C218="","",IFERROR(INDEX('Food List'!$F$5:$F$146,MATCH($C218,'Food List'!$B$5:$B$146,0))*IF($D218="",1,$D218),""))</f>
        <v/>
      </c>
      <c r="G218" s="20">
        <f>IF($C218="","",IFERROR(INDEX('Food List'!$G$5:$G$146,MATCH($C218,'Food List'!$B$5:$B$146,0))*IF($D218="",1,$D218),""))</f>
        <v/>
      </c>
      <c r="H218" s="20">
        <f>IF($C218="","",IFERROR(INDEX('Food List'!$H$5:$H$146,MATCH($C218,'Food List'!$B$5:$B$146,0))*IF($D218="",1,$D218),""))</f>
        <v/>
      </c>
      <c r="I218" s="20">
        <f>IF($C218="","",IFERROR(INDEX('Food List'!$I$5:$I$146,MATCH($C218,'Food List'!$B$5:$B$146,0))*IF($D218="",1,$D218),""))</f>
        <v/>
      </c>
    </row>
    <row r="219">
      <c r="A219" s="39" t="n"/>
      <c r="B219" s="40" t="n"/>
      <c r="C219" s="40" t="n"/>
      <c r="D219" s="41" t="n"/>
      <c r="E219" s="19">
        <f>IF($C219="","",IFERROR(INDEX('Food List'!$E$5:$E$146,MATCH($C219,'Food List'!$B$5:$B$146,0))*IF($D219="",1,$D219),""))</f>
        <v/>
      </c>
      <c r="F219" s="20">
        <f>IF($C219="","",IFERROR(INDEX('Food List'!$F$5:$F$146,MATCH($C219,'Food List'!$B$5:$B$146,0))*IF($D219="",1,$D219),""))</f>
        <v/>
      </c>
      <c r="G219" s="20">
        <f>IF($C219="","",IFERROR(INDEX('Food List'!$G$5:$G$146,MATCH($C219,'Food List'!$B$5:$B$146,0))*IF($D219="",1,$D219),""))</f>
        <v/>
      </c>
      <c r="H219" s="20">
        <f>IF($C219="","",IFERROR(INDEX('Food List'!$H$5:$H$146,MATCH($C219,'Food List'!$B$5:$B$146,0))*IF($D219="",1,$D219),""))</f>
        <v/>
      </c>
      <c r="I219" s="20">
        <f>IF($C219="","",IFERROR(INDEX('Food List'!$I$5:$I$146,MATCH($C219,'Food List'!$B$5:$B$146,0))*IF($D219="",1,$D219),""))</f>
        <v/>
      </c>
    </row>
    <row r="220">
      <c r="A220" s="39" t="n"/>
      <c r="B220" s="40" t="n"/>
      <c r="C220" s="40" t="n"/>
      <c r="D220" s="41" t="n"/>
      <c r="E220" s="19">
        <f>IF($C220="","",IFERROR(INDEX('Food List'!$E$5:$E$146,MATCH($C220,'Food List'!$B$5:$B$146,0))*IF($D220="",1,$D220),""))</f>
        <v/>
      </c>
      <c r="F220" s="20">
        <f>IF($C220="","",IFERROR(INDEX('Food List'!$F$5:$F$146,MATCH($C220,'Food List'!$B$5:$B$146,0))*IF($D220="",1,$D220),""))</f>
        <v/>
      </c>
      <c r="G220" s="20">
        <f>IF($C220="","",IFERROR(INDEX('Food List'!$G$5:$G$146,MATCH($C220,'Food List'!$B$5:$B$146,0))*IF($D220="",1,$D220),""))</f>
        <v/>
      </c>
      <c r="H220" s="20">
        <f>IF($C220="","",IFERROR(INDEX('Food List'!$H$5:$H$146,MATCH($C220,'Food List'!$B$5:$B$146,0))*IF($D220="",1,$D220),""))</f>
        <v/>
      </c>
      <c r="I220" s="20">
        <f>IF($C220="","",IFERROR(INDEX('Food List'!$I$5:$I$146,MATCH($C220,'Food List'!$B$5:$B$146,0))*IF($D220="",1,$D220),""))</f>
        <v/>
      </c>
    </row>
    <row r="221">
      <c r="A221" s="39" t="n"/>
      <c r="B221" s="40" t="n"/>
      <c r="C221" s="40" t="n"/>
      <c r="D221" s="41" t="n"/>
      <c r="E221" s="19">
        <f>IF($C221="","",IFERROR(INDEX('Food List'!$E$5:$E$146,MATCH($C221,'Food List'!$B$5:$B$146,0))*IF($D221="",1,$D221),""))</f>
        <v/>
      </c>
      <c r="F221" s="20">
        <f>IF($C221="","",IFERROR(INDEX('Food List'!$F$5:$F$146,MATCH($C221,'Food List'!$B$5:$B$146,0))*IF($D221="",1,$D221),""))</f>
        <v/>
      </c>
      <c r="G221" s="20">
        <f>IF($C221="","",IFERROR(INDEX('Food List'!$G$5:$G$146,MATCH($C221,'Food List'!$B$5:$B$146,0))*IF($D221="",1,$D221),""))</f>
        <v/>
      </c>
      <c r="H221" s="20">
        <f>IF($C221="","",IFERROR(INDEX('Food List'!$H$5:$H$146,MATCH($C221,'Food List'!$B$5:$B$146,0))*IF($D221="",1,$D221),""))</f>
        <v/>
      </c>
      <c r="I221" s="20">
        <f>IF($C221="","",IFERROR(INDEX('Food List'!$I$5:$I$146,MATCH($C221,'Food List'!$B$5:$B$146,0))*IF($D221="",1,$D221),""))</f>
        <v/>
      </c>
    </row>
    <row r="222">
      <c r="A222" s="39" t="n"/>
      <c r="B222" s="40" t="n"/>
      <c r="C222" s="40" t="n"/>
      <c r="D222" s="41" t="n"/>
      <c r="E222" s="19">
        <f>IF($C222="","",IFERROR(INDEX('Food List'!$E$5:$E$146,MATCH($C222,'Food List'!$B$5:$B$146,0))*IF($D222="",1,$D222),""))</f>
        <v/>
      </c>
      <c r="F222" s="20">
        <f>IF($C222="","",IFERROR(INDEX('Food List'!$F$5:$F$146,MATCH($C222,'Food List'!$B$5:$B$146,0))*IF($D222="",1,$D222),""))</f>
        <v/>
      </c>
      <c r="G222" s="20">
        <f>IF($C222="","",IFERROR(INDEX('Food List'!$G$5:$G$146,MATCH($C222,'Food List'!$B$5:$B$146,0))*IF($D222="",1,$D222),""))</f>
        <v/>
      </c>
      <c r="H222" s="20">
        <f>IF($C222="","",IFERROR(INDEX('Food List'!$H$5:$H$146,MATCH($C222,'Food List'!$B$5:$B$146,0))*IF($D222="",1,$D222),""))</f>
        <v/>
      </c>
      <c r="I222" s="20">
        <f>IF($C222="","",IFERROR(INDEX('Food List'!$I$5:$I$146,MATCH($C222,'Food List'!$B$5:$B$146,0))*IF($D222="",1,$D222),""))</f>
        <v/>
      </c>
    </row>
    <row r="223">
      <c r="A223" s="39" t="n"/>
      <c r="B223" s="40" t="n"/>
      <c r="C223" s="40" t="n"/>
      <c r="D223" s="41" t="n"/>
      <c r="E223" s="19">
        <f>IF($C223="","",IFERROR(INDEX('Food List'!$E$5:$E$146,MATCH($C223,'Food List'!$B$5:$B$146,0))*IF($D223="",1,$D223),""))</f>
        <v/>
      </c>
      <c r="F223" s="20">
        <f>IF($C223="","",IFERROR(INDEX('Food List'!$F$5:$F$146,MATCH($C223,'Food List'!$B$5:$B$146,0))*IF($D223="",1,$D223),""))</f>
        <v/>
      </c>
      <c r="G223" s="20">
        <f>IF($C223="","",IFERROR(INDEX('Food List'!$G$5:$G$146,MATCH($C223,'Food List'!$B$5:$B$146,0))*IF($D223="",1,$D223),""))</f>
        <v/>
      </c>
      <c r="H223" s="20">
        <f>IF($C223="","",IFERROR(INDEX('Food List'!$H$5:$H$146,MATCH($C223,'Food List'!$B$5:$B$146,0))*IF($D223="",1,$D223),""))</f>
        <v/>
      </c>
      <c r="I223" s="20">
        <f>IF($C223="","",IFERROR(INDEX('Food List'!$I$5:$I$146,MATCH($C223,'Food List'!$B$5:$B$146,0))*IF($D223="",1,$D223),""))</f>
        <v/>
      </c>
    </row>
    <row r="224">
      <c r="A224" s="39" t="n"/>
      <c r="B224" s="40" t="n"/>
      <c r="C224" s="40" t="n"/>
      <c r="D224" s="41" t="n"/>
      <c r="E224" s="19">
        <f>IF($C224="","",IFERROR(INDEX('Food List'!$E$5:$E$146,MATCH($C224,'Food List'!$B$5:$B$146,0))*IF($D224="",1,$D224),""))</f>
        <v/>
      </c>
      <c r="F224" s="20">
        <f>IF($C224="","",IFERROR(INDEX('Food List'!$F$5:$F$146,MATCH($C224,'Food List'!$B$5:$B$146,0))*IF($D224="",1,$D224),""))</f>
        <v/>
      </c>
      <c r="G224" s="20">
        <f>IF($C224="","",IFERROR(INDEX('Food List'!$G$5:$G$146,MATCH($C224,'Food List'!$B$5:$B$146,0))*IF($D224="",1,$D224),""))</f>
        <v/>
      </c>
      <c r="H224" s="20">
        <f>IF($C224="","",IFERROR(INDEX('Food List'!$H$5:$H$146,MATCH($C224,'Food List'!$B$5:$B$146,0))*IF($D224="",1,$D224),""))</f>
        <v/>
      </c>
      <c r="I224" s="20">
        <f>IF($C224="","",IFERROR(INDEX('Food List'!$I$5:$I$146,MATCH($C224,'Food List'!$B$5:$B$146,0))*IF($D224="",1,$D224),""))</f>
        <v/>
      </c>
    </row>
    <row r="225">
      <c r="A225" s="39" t="n"/>
      <c r="B225" s="40" t="n"/>
      <c r="C225" s="40" t="n"/>
      <c r="D225" s="41" t="n"/>
      <c r="E225" s="19">
        <f>IF($C225="","",IFERROR(INDEX('Food List'!$E$5:$E$146,MATCH($C225,'Food List'!$B$5:$B$146,0))*IF($D225="",1,$D225),""))</f>
        <v/>
      </c>
      <c r="F225" s="20">
        <f>IF($C225="","",IFERROR(INDEX('Food List'!$F$5:$F$146,MATCH($C225,'Food List'!$B$5:$B$146,0))*IF($D225="",1,$D225),""))</f>
        <v/>
      </c>
      <c r="G225" s="20">
        <f>IF($C225="","",IFERROR(INDEX('Food List'!$G$5:$G$146,MATCH($C225,'Food List'!$B$5:$B$146,0))*IF($D225="",1,$D225),""))</f>
        <v/>
      </c>
      <c r="H225" s="20">
        <f>IF($C225="","",IFERROR(INDEX('Food List'!$H$5:$H$146,MATCH($C225,'Food List'!$B$5:$B$146,0))*IF($D225="",1,$D225),""))</f>
        <v/>
      </c>
      <c r="I225" s="20">
        <f>IF($C225="","",IFERROR(INDEX('Food List'!$I$5:$I$146,MATCH($C225,'Food List'!$B$5:$B$146,0))*IF($D225="",1,$D225),""))</f>
        <v/>
      </c>
    </row>
    <row r="226">
      <c r="A226" s="39" t="n"/>
      <c r="B226" s="40" t="n"/>
      <c r="C226" s="40" t="n"/>
      <c r="D226" s="41" t="n"/>
      <c r="E226" s="19">
        <f>IF($C226="","",IFERROR(INDEX('Food List'!$E$5:$E$146,MATCH($C226,'Food List'!$B$5:$B$146,0))*IF($D226="",1,$D226),""))</f>
        <v/>
      </c>
      <c r="F226" s="20">
        <f>IF($C226="","",IFERROR(INDEX('Food List'!$F$5:$F$146,MATCH($C226,'Food List'!$B$5:$B$146,0))*IF($D226="",1,$D226),""))</f>
        <v/>
      </c>
      <c r="G226" s="20">
        <f>IF($C226="","",IFERROR(INDEX('Food List'!$G$5:$G$146,MATCH($C226,'Food List'!$B$5:$B$146,0))*IF($D226="",1,$D226),""))</f>
        <v/>
      </c>
      <c r="H226" s="20">
        <f>IF($C226="","",IFERROR(INDEX('Food List'!$H$5:$H$146,MATCH($C226,'Food List'!$B$5:$B$146,0))*IF($D226="",1,$D226),""))</f>
        <v/>
      </c>
      <c r="I226" s="20">
        <f>IF($C226="","",IFERROR(INDEX('Food List'!$I$5:$I$146,MATCH($C226,'Food List'!$B$5:$B$146,0))*IF($D226="",1,$D226),""))</f>
        <v/>
      </c>
    </row>
    <row r="227">
      <c r="A227" s="39" t="n"/>
      <c r="B227" s="40" t="n"/>
      <c r="C227" s="40" t="n"/>
      <c r="D227" s="41" t="n"/>
      <c r="E227" s="19">
        <f>IF($C227="","",IFERROR(INDEX('Food List'!$E$5:$E$146,MATCH($C227,'Food List'!$B$5:$B$146,0))*IF($D227="",1,$D227),""))</f>
        <v/>
      </c>
      <c r="F227" s="20">
        <f>IF($C227="","",IFERROR(INDEX('Food List'!$F$5:$F$146,MATCH($C227,'Food List'!$B$5:$B$146,0))*IF($D227="",1,$D227),""))</f>
        <v/>
      </c>
      <c r="G227" s="20">
        <f>IF($C227="","",IFERROR(INDEX('Food List'!$G$5:$G$146,MATCH($C227,'Food List'!$B$5:$B$146,0))*IF($D227="",1,$D227),""))</f>
        <v/>
      </c>
      <c r="H227" s="20">
        <f>IF($C227="","",IFERROR(INDEX('Food List'!$H$5:$H$146,MATCH($C227,'Food List'!$B$5:$B$146,0))*IF($D227="",1,$D227),""))</f>
        <v/>
      </c>
      <c r="I227" s="20">
        <f>IF($C227="","",IFERROR(INDEX('Food List'!$I$5:$I$146,MATCH($C227,'Food List'!$B$5:$B$146,0))*IF($D227="",1,$D227),""))</f>
        <v/>
      </c>
    </row>
    <row r="228">
      <c r="A228" s="39" t="n"/>
      <c r="B228" s="40" t="n"/>
      <c r="C228" s="40" t="n"/>
      <c r="D228" s="41" t="n"/>
      <c r="E228" s="19">
        <f>IF($C228="","",IFERROR(INDEX('Food List'!$E$5:$E$146,MATCH($C228,'Food List'!$B$5:$B$146,0))*IF($D228="",1,$D228),""))</f>
        <v/>
      </c>
      <c r="F228" s="20">
        <f>IF($C228="","",IFERROR(INDEX('Food List'!$F$5:$F$146,MATCH($C228,'Food List'!$B$5:$B$146,0))*IF($D228="",1,$D228),""))</f>
        <v/>
      </c>
      <c r="G228" s="20">
        <f>IF($C228="","",IFERROR(INDEX('Food List'!$G$5:$G$146,MATCH($C228,'Food List'!$B$5:$B$146,0))*IF($D228="",1,$D228),""))</f>
        <v/>
      </c>
      <c r="H228" s="20">
        <f>IF($C228="","",IFERROR(INDEX('Food List'!$H$5:$H$146,MATCH($C228,'Food List'!$B$5:$B$146,0))*IF($D228="",1,$D228),""))</f>
        <v/>
      </c>
      <c r="I228" s="20">
        <f>IF($C228="","",IFERROR(INDEX('Food List'!$I$5:$I$146,MATCH($C228,'Food List'!$B$5:$B$146,0))*IF($D228="",1,$D228),""))</f>
        <v/>
      </c>
    </row>
    <row r="229">
      <c r="A229" s="39" t="n"/>
      <c r="B229" s="40" t="n"/>
      <c r="C229" s="40" t="n"/>
      <c r="D229" s="41" t="n"/>
      <c r="E229" s="19">
        <f>IF($C229="","",IFERROR(INDEX('Food List'!$E$5:$E$146,MATCH($C229,'Food List'!$B$5:$B$146,0))*IF($D229="",1,$D229),""))</f>
        <v/>
      </c>
      <c r="F229" s="20">
        <f>IF($C229="","",IFERROR(INDEX('Food List'!$F$5:$F$146,MATCH($C229,'Food List'!$B$5:$B$146,0))*IF($D229="",1,$D229),""))</f>
        <v/>
      </c>
      <c r="G229" s="20">
        <f>IF($C229="","",IFERROR(INDEX('Food List'!$G$5:$G$146,MATCH($C229,'Food List'!$B$5:$B$146,0))*IF($D229="",1,$D229),""))</f>
        <v/>
      </c>
      <c r="H229" s="20">
        <f>IF($C229="","",IFERROR(INDEX('Food List'!$H$5:$H$146,MATCH($C229,'Food List'!$B$5:$B$146,0))*IF($D229="",1,$D229),""))</f>
        <v/>
      </c>
      <c r="I229" s="20">
        <f>IF($C229="","",IFERROR(INDEX('Food List'!$I$5:$I$146,MATCH($C229,'Food List'!$B$5:$B$146,0))*IF($D229="",1,$D229),""))</f>
        <v/>
      </c>
    </row>
    <row r="230">
      <c r="A230" s="39" t="n"/>
      <c r="B230" s="40" t="n"/>
      <c r="C230" s="40" t="n"/>
      <c r="D230" s="41" t="n"/>
      <c r="E230" s="19">
        <f>IF($C230="","",IFERROR(INDEX('Food List'!$E$5:$E$146,MATCH($C230,'Food List'!$B$5:$B$146,0))*IF($D230="",1,$D230),""))</f>
        <v/>
      </c>
      <c r="F230" s="20">
        <f>IF($C230="","",IFERROR(INDEX('Food List'!$F$5:$F$146,MATCH($C230,'Food List'!$B$5:$B$146,0))*IF($D230="",1,$D230),""))</f>
        <v/>
      </c>
      <c r="G230" s="20">
        <f>IF($C230="","",IFERROR(INDEX('Food List'!$G$5:$G$146,MATCH($C230,'Food List'!$B$5:$B$146,0))*IF($D230="",1,$D230),""))</f>
        <v/>
      </c>
      <c r="H230" s="20">
        <f>IF($C230="","",IFERROR(INDEX('Food List'!$H$5:$H$146,MATCH($C230,'Food List'!$B$5:$B$146,0))*IF($D230="",1,$D230),""))</f>
        <v/>
      </c>
      <c r="I230" s="20">
        <f>IF($C230="","",IFERROR(INDEX('Food List'!$I$5:$I$146,MATCH($C230,'Food List'!$B$5:$B$146,0))*IF($D230="",1,$D230),""))</f>
        <v/>
      </c>
    </row>
    <row r="231">
      <c r="A231" s="39" t="n"/>
      <c r="B231" s="40" t="n"/>
      <c r="C231" s="40" t="n"/>
      <c r="D231" s="41" t="n"/>
      <c r="E231" s="19">
        <f>IF($C231="","",IFERROR(INDEX('Food List'!$E$5:$E$146,MATCH($C231,'Food List'!$B$5:$B$146,0))*IF($D231="",1,$D231),""))</f>
        <v/>
      </c>
      <c r="F231" s="20">
        <f>IF($C231="","",IFERROR(INDEX('Food List'!$F$5:$F$146,MATCH($C231,'Food List'!$B$5:$B$146,0))*IF($D231="",1,$D231),""))</f>
        <v/>
      </c>
      <c r="G231" s="20">
        <f>IF($C231="","",IFERROR(INDEX('Food List'!$G$5:$G$146,MATCH($C231,'Food List'!$B$5:$B$146,0))*IF($D231="",1,$D231),""))</f>
        <v/>
      </c>
      <c r="H231" s="20">
        <f>IF($C231="","",IFERROR(INDEX('Food List'!$H$5:$H$146,MATCH($C231,'Food List'!$B$5:$B$146,0))*IF($D231="",1,$D231),""))</f>
        <v/>
      </c>
      <c r="I231" s="20">
        <f>IF($C231="","",IFERROR(INDEX('Food List'!$I$5:$I$146,MATCH($C231,'Food List'!$B$5:$B$146,0))*IF($D231="",1,$D231),""))</f>
        <v/>
      </c>
    </row>
    <row r="232">
      <c r="A232" s="39" t="n"/>
      <c r="B232" s="40" t="n"/>
      <c r="C232" s="40" t="n"/>
      <c r="D232" s="41" t="n"/>
      <c r="E232" s="19">
        <f>IF($C232="","",IFERROR(INDEX('Food List'!$E$5:$E$146,MATCH($C232,'Food List'!$B$5:$B$146,0))*IF($D232="",1,$D232),""))</f>
        <v/>
      </c>
      <c r="F232" s="20">
        <f>IF($C232="","",IFERROR(INDEX('Food List'!$F$5:$F$146,MATCH($C232,'Food List'!$B$5:$B$146,0))*IF($D232="",1,$D232),""))</f>
        <v/>
      </c>
      <c r="G232" s="20">
        <f>IF($C232="","",IFERROR(INDEX('Food List'!$G$5:$G$146,MATCH($C232,'Food List'!$B$5:$B$146,0))*IF($D232="",1,$D232),""))</f>
        <v/>
      </c>
      <c r="H232" s="20">
        <f>IF($C232="","",IFERROR(INDEX('Food List'!$H$5:$H$146,MATCH($C232,'Food List'!$B$5:$B$146,0))*IF($D232="",1,$D232),""))</f>
        <v/>
      </c>
      <c r="I232" s="20">
        <f>IF($C232="","",IFERROR(INDEX('Food List'!$I$5:$I$146,MATCH($C232,'Food List'!$B$5:$B$146,0))*IF($D232="",1,$D232),""))</f>
        <v/>
      </c>
    </row>
    <row r="233">
      <c r="A233" s="39" t="n"/>
      <c r="B233" s="40" t="n"/>
      <c r="C233" s="40" t="n"/>
      <c r="D233" s="41" t="n"/>
      <c r="E233" s="19">
        <f>IF($C233="","",IFERROR(INDEX('Food List'!$E$5:$E$146,MATCH($C233,'Food List'!$B$5:$B$146,0))*IF($D233="",1,$D233),""))</f>
        <v/>
      </c>
      <c r="F233" s="20">
        <f>IF($C233="","",IFERROR(INDEX('Food List'!$F$5:$F$146,MATCH($C233,'Food List'!$B$5:$B$146,0))*IF($D233="",1,$D233),""))</f>
        <v/>
      </c>
      <c r="G233" s="20">
        <f>IF($C233="","",IFERROR(INDEX('Food List'!$G$5:$G$146,MATCH($C233,'Food List'!$B$5:$B$146,0))*IF($D233="",1,$D233),""))</f>
        <v/>
      </c>
      <c r="H233" s="20">
        <f>IF($C233="","",IFERROR(INDEX('Food List'!$H$5:$H$146,MATCH($C233,'Food List'!$B$5:$B$146,0))*IF($D233="",1,$D233),""))</f>
        <v/>
      </c>
      <c r="I233" s="20">
        <f>IF($C233="","",IFERROR(INDEX('Food List'!$I$5:$I$146,MATCH($C233,'Food List'!$B$5:$B$146,0))*IF($D233="",1,$D233),""))</f>
        <v/>
      </c>
    </row>
    <row r="234">
      <c r="A234" s="39" t="n"/>
      <c r="B234" s="40" t="n"/>
      <c r="C234" s="40" t="n"/>
      <c r="D234" s="41" t="n"/>
      <c r="E234" s="19">
        <f>IF($C234="","",IFERROR(INDEX('Food List'!$E$5:$E$146,MATCH($C234,'Food List'!$B$5:$B$146,0))*IF($D234="",1,$D234),""))</f>
        <v/>
      </c>
      <c r="F234" s="20">
        <f>IF($C234="","",IFERROR(INDEX('Food List'!$F$5:$F$146,MATCH($C234,'Food List'!$B$5:$B$146,0))*IF($D234="",1,$D234),""))</f>
        <v/>
      </c>
      <c r="G234" s="20">
        <f>IF($C234="","",IFERROR(INDEX('Food List'!$G$5:$G$146,MATCH($C234,'Food List'!$B$5:$B$146,0))*IF($D234="",1,$D234),""))</f>
        <v/>
      </c>
      <c r="H234" s="20">
        <f>IF($C234="","",IFERROR(INDEX('Food List'!$H$5:$H$146,MATCH($C234,'Food List'!$B$5:$B$146,0))*IF($D234="",1,$D234),""))</f>
        <v/>
      </c>
      <c r="I234" s="20">
        <f>IF($C234="","",IFERROR(INDEX('Food List'!$I$5:$I$146,MATCH($C234,'Food List'!$B$5:$B$146,0))*IF($D234="",1,$D234),""))</f>
        <v/>
      </c>
    </row>
    <row r="235">
      <c r="A235" s="39" t="n"/>
      <c r="B235" s="40" t="n"/>
      <c r="C235" s="40" t="n"/>
      <c r="D235" s="41" t="n"/>
      <c r="E235" s="19">
        <f>IF($C235="","",IFERROR(INDEX('Food List'!$E$5:$E$146,MATCH($C235,'Food List'!$B$5:$B$146,0))*IF($D235="",1,$D235),""))</f>
        <v/>
      </c>
      <c r="F235" s="20">
        <f>IF($C235="","",IFERROR(INDEX('Food List'!$F$5:$F$146,MATCH($C235,'Food List'!$B$5:$B$146,0))*IF($D235="",1,$D235),""))</f>
        <v/>
      </c>
      <c r="G235" s="20">
        <f>IF($C235="","",IFERROR(INDEX('Food List'!$G$5:$G$146,MATCH($C235,'Food List'!$B$5:$B$146,0))*IF($D235="",1,$D235),""))</f>
        <v/>
      </c>
      <c r="H235" s="20">
        <f>IF($C235="","",IFERROR(INDEX('Food List'!$H$5:$H$146,MATCH($C235,'Food List'!$B$5:$B$146,0))*IF($D235="",1,$D235),""))</f>
        <v/>
      </c>
      <c r="I235" s="20">
        <f>IF($C235="","",IFERROR(INDEX('Food List'!$I$5:$I$146,MATCH($C235,'Food List'!$B$5:$B$146,0))*IF($D235="",1,$D235),""))</f>
        <v/>
      </c>
    </row>
    <row r="236">
      <c r="A236" s="39" t="n"/>
      <c r="B236" s="40" t="n"/>
      <c r="C236" s="40" t="n"/>
      <c r="D236" s="41" t="n"/>
      <c r="E236" s="19">
        <f>IF($C236="","",IFERROR(INDEX('Food List'!$E$5:$E$146,MATCH($C236,'Food List'!$B$5:$B$146,0))*IF($D236="",1,$D236),""))</f>
        <v/>
      </c>
      <c r="F236" s="20">
        <f>IF($C236="","",IFERROR(INDEX('Food List'!$F$5:$F$146,MATCH($C236,'Food List'!$B$5:$B$146,0))*IF($D236="",1,$D236),""))</f>
        <v/>
      </c>
      <c r="G236" s="20">
        <f>IF($C236="","",IFERROR(INDEX('Food List'!$G$5:$G$146,MATCH($C236,'Food List'!$B$5:$B$146,0))*IF($D236="",1,$D236),""))</f>
        <v/>
      </c>
      <c r="H236" s="20">
        <f>IF($C236="","",IFERROR(INDEX('Food List'!$H$5:$H$146,MATCH($C236,'Food List'!$B$5:$B$146,0))*IF($D236="",1,$D236),""))</f>
        <v/>
      </c>
      <c r="I236" s="20">
        <f>IF($C236="","",IFERROR(INDEX('Food List'!$I$5:$I$146,MATCH($C236,'Food List'!$B$5:$B$146,0))*IF($D236="",1,$D236),""))</f>
        <v/>
      </c>
    </row>
    <row r="237">
      <c r="A237" s="39" t="n"/>
      <c r="B237" s="40" t="n"/>
      <c r="C237" s="40" t="n"/>
      <c r="D237" s="41" t="n"/>
      <c r="E237" s="19">
        <f>IF($C237="","",IFERROR(INDEX('Food List'!$E$5:$E$146,MATCH($C237,'Food List'!$B$5:$B$146,0))*IF($D237="",1,$D237),""))</f>
        <v/>
      </c>
      <c r="F237" s="20">
        <f>IF($C237="","",IFERROR(INDEX('Food List'!$F$5:$F$146,MATCH($C237,'Food List'!$B$5:$B$146,0))*IF($D237="",1,$D237),""))</f>
        <v/>
      </c>
      <c r="G237" s="20">
        <f>IF($C237="","",IFERROR(INDEX('Food List'!$G$5:$G$146,MATCH($C237,'Food List'!$B$5:$B$146,0))*IF($D237="",1,$D237),""))</f>
        <v/>
      </c>
      <c r="H237" s="20">
        <f>IF($C237="","",IFERROR(INDEX('Food List'!$H$5:$H$146,MATCH($C237,'Food List'!$B$5:$B$146,0))*IF($D237="",1,$D237),""))</f>
        <v/>
      </c>
      <c r="I237" s="20">
        <f>IF($C237="","",IFERROR(INDEX('Food List'!$I$5:$I$146,MATCH($C237,'Food List'!$B$5:$B$146,0))*IF($D237="",1,$D237),""))</f>
        <v/>
      </c>
    </row>
    <row r="238">
      <c r="A238" s="39" t="n"/>
      <c r="B238" s="40" t="n"/>
      <c r="C238" s="40" t="n"/>
      <c r="D238" s="41" t="n"/>
      <c r="E238" s="19">
        <f>IF($C238="","",IFERROR(INDEX('Food List'!$E$5:$E$146,MATCH($C238,'Food List'!$B$5:$B$146,0))*IF($D238="",1,$D238),""))</f>
        <v/>
      </c>
      <c r="F238" s="20">
        <f>IF($C238="","",IFERROR(INDEX('Food List'!$F$5:$F$146,MATCH($C238,'Food List'!$B$5:$B$146,0))*IF($D238="",1,$D238),""))</f>
        <v/>
      </c>
      <c r="G238" s="20">
        <f>IF($C238="","",IFERROR(INDEX('Food List'!$G$5:$G$146,MATCH($C238,'Food List'!$B$5:$B$146,0))*IF($D238="",1,$D238),""))</f>
        <v/>
      </c>
      <c r="H238" s="20">
        <f>IF($C238="","",IFERROR(INDEX('Food List'!$H$5:$H$146,MATCH($C238,'Food List'!$B$5:$B$146,0))*IF($D238="",1,$D238),""))</f>
        <v/>
      </c>
      <c r="I238" s="20">
        <f>IF($C238="","",IFERROR(INDEX('Food List'!$I$5:$I$146,MATCH($C238,'Food List'!$B$5:$B$146,0))*IF($D238="",1,$D238),""))</f>
        <v/>
      </c>
    </row>
    <row r="239">
      <c r="A239" s="39" t="n"/>
      <c r="B239" s="40" t="n"/>
      <c r="C239" s="40" t="n"/>
      <c r="D239" s="41" t="n"/>
      <c r="E239" s="19">
        <f>IF($C239="","",IFERROR(INDEX('Food List'!$E$5:$E$146,MATCH($C239,'Food List'!$B$5:$B$146,0))*IF($D239="",1,$D239),""))</f>
        <v/>
      </c>
      <c r="F239" s="20">
        <f>IF($C239="","",IFERROR(INDEX('Food List'!$F$5:$F$146,MATCH($C239,'Food List'!$B$5:$B$146,0))*IF($D239="",1,$D239),""))</f>
        <v/>
      </c>
      <c r="G239" s="20">
        <f>IF($C239="","",IFERROR(INDEX('Food List'!$G$5:$G$146,MATCH($C239,'Food List'!$B$5:$B$146,0))*IF($D239="",1,$D239),""))</f>
        <v/>
      </c>
      <c r="H239" s="20">
        <f>IF($C239="","",IFERROR(INDEX('Food List'!$H$5:$H$146,MATCH($C239,'Food List'!$B$5:$B$146,0))*IF($D239="",1,$D239),""))</f>
        <v/>
      </c>
      <c r="I239" s="20">
        <f>IF($C239="","",IFERROR(INDEX('Food List'!$I$5:$I$146,MATCH($C239,'Food List'!$B$5:$B$146,0))*IF($D239="",1,$D239),""))</f>
        <v/>
      </c>
    </row>
    <row r="240">
      <c r="A240" s="39" t="n"/>
      <c r="B240" s="40" t="n"/>
      <c r="C240" s="40" t="n"/>
      <c r="D240" s="41" t="n"/>
      <c r="E240" s="19">
        <f>IF($C240="","",IFERROR(INDEX('Food List'!$E$5:$E$146,MATCH($C240,'Food List'!$B$5:$B$146,0))*IF($D240="",1,$D240),""))</f>
        <v/>
      </c>
      <c r="F240" s="20">
        <f>IF($C240="","",IFERROR(INDEX('Food List'!$F$5:$F$146,MATCH($C240,'Food List'!$B$5:$B$146,0))*IF($D240="",1,$D240),""))</f>
        <v/>
      </c>
      <c r="G240" s="20">
        <f>IF($C240="","",IFERROR(INDEX('Food List'!$G$5:$G$146,MATCH($C240,'Food List'!$B$5:$B$146,0))*IF($D240="",1,$D240),""))</f>
        <v/>
      </c>
      <c r="H240" s="20">
        <f>IF($C240="","",IFERROR(INDEX('Food List'!$H$5:$H$146,MATCH($C240,'Food List'!$B$5:$B$146,0))*IF($D240="",1,$D240),""))</f>
        <v/>
      </c>
      <c r="I240" s="20">
        <f>IF($C240="","",IFERROR(INDEX('Food List'!$I$5:$I$146,MATCH($C240,'Food List'!$B$5:$B$146,0))*IF($D240="",1,$D240),""))</f>
        <v/>
      </c>
    </row>
    <row r="241">
      <c r="A241" s="39" t="n"/>
      <c r="B241" s="40" t="n"/>
      <c r="C241" s="40" t="n"/>
      <c r="D241" s="41" t="n"/>
      <c r="E241" s="19">
        <f>IF($C241="","",IFERROR(INDEX('Food List'!$E$5:$E$146,MATCH($C241,'Food List'!$B$5:$B$146,0))*IF($D241="",1,$D241),""))</f>
        <v/>
      </c>
      <c r="F241" s="20">
        <f>IF($C241="","",IFERROR(INDEX('Food List'!$F$5:$F$146,MATCH($C241,'Food List'!$B$5:$B$146,0))*IF($D241="",1,$D241),""))</f>
        <v/>
      </c>
      <c r="G241" s="20">
        <f>IF($C241="","",IFERROR(INDEX('Food List'!$G$5:$G$146,MATCH($C241,'Food List'!$B$5:$B$146,0))*IF($D241="",1,$D241),""))</f>
        <v/>
      </c>
      <c r="H241" s="20">
        <f>IF($C241="","",IFERROR(INDEX('Food List'!$H$5:$H$146,MATCH($C241,'Food List'!$B$5:$B$146,0))*IF($D241="",1,$D241),""))</f>
        <v/>
      </c>
      <c r="I241" s="20">
        <f>IF($C241="","",IFERROR(INDEX('Food List'!$I$5:$I$146,MATCH($C241,'Food List'!$B$5:$B$146,0))*IF($D241="",1,$D241),""))</f>
        <v/>
      </c>
    </row>
    <row r="242">
      <c r="A242" s="39" t="n"/>
      <c r="B242" s="40" t="n"/>
      <c r="C242" s="40" t="n"/>
      <c r="D242" s="41" t="n"/>
      <c r="E242" s="19">
        <f>IF($C242="","",IFERROR(INDEX('Food List'!$E$5:$E$146,MATCH($C242,'Food List'!$B$5:$B$146,0))*IF($D242="",1,$D242),""))</f>
        <v/>
      </c>
      <c r="F242" s="20">
        <f>IF($C242="","",IFERROR(INDEX('Food List'!$F$5:$F$146,MATCH($C242,'Food List'!$B$5:$B$146,0))*IF($D242="",1,$D242),""))</f>
        <v/>
      </c>
      <c r="G242" s="20">
        <f>IF($C242="","",IFERROR(INDEX('Food List'!$G$5:$G$146,MATCH($C242,'Food List'!$B$5:$B$146,0))*IF($D242="",1,$D242),""))</f>
        <v/>
      </c>
      <c r="H242" s="20">
        <f>IF($C242="","",IFERROR(INDEX('Food List'!$H$5:$H$146,MATCH($C242,'Food List'!$B$5:$B$146,0))*IF($D242="",1,$D242),""))</f>
        <v/>
      </c>
      <c r="I242" s="20">
        <f>IF($C242="","",IFERROR(INDEX('Food List'!$I$5:$I$146,MATCH($C242,'Food List'!$B$5:$B$146,0))*IF($D242="",1,$D242),""))</f>
        <v/>
      </c>
    </row>
    <row r="243">
      <c r="A243" s="39" t="n"/>
      <c r="B243" s="40" t="n"/>
      <c r="C243" s="40" t="n"/>
      <c r="D243" s="41" t="n"/>
      <c r="E243" s="19">
        <f>IF($C243="","",IFERROR(INDEX('Food List'!$E$5:$E$146,MATCH($C243,'Food List'!$B$5:$B$146,0))*IF($D243="",1,$D243),""))</f>
        <v/>
      </c>
      <c r="F243" s="20">
        <f>IF($C243="","",IFERROR(INDEX('Food List'!$F$5:$F$146,MATCH($C243,'Food List'!$B$5:$B$146,0))*IF($D243="",1,$D243),""))</f>
        <v/>
      </c>
      <c r="G243" s="20">
        <f>IF($C243="","",IFERROR(INDEX('Food List'!$G$5:$G$146,MATCH($C243,'Food List'!$B$5:$B$146,0))*IF($D243="",1,$D243),""))</f>
        <v/>
      </c>
      <c r="H243" s="20">
        <f>IF($C243="","",IFERROR(INDEX('Food List'!$H$5:$H$146,MATCH($C243,'Food List'!$B$5:$B$146,0))*IF($D243="",1,$D243),""))</f>
        <v/>
      </c>
      <c r="I243" s="20">
        <f>IF($C243="","",IFERROR(INDEX('Food List'!$I$5:$I$146,MATCH($C243,'Food List'!$B$5:$B$146,0))*IF($D243="",1,$D243),""))</f>
        <v/>
      </c>
    </row>
    <row r="244">
      <c r="A244" s="39" t="n"/>
      <c r="B244" s="40" t="n"/>
      <c r="C244" s="40" t="n"/>
      <c r="D244" s="41" t="n"/>
      <c r="E244" s="19">
        <f>IF($C244="","",IFERROR(INDEX('Food List'!$E$5:$E$146,MATCH($C244,'Food List'!$B$5:$B$146,0))*IF($D244="",1,$D244),""))</f>
        <v/>
      </c>
      <c r="F244" s="20">
        <f>IF($C244="","",IFERROR(INDEX('Food List'!$F$5:$F$146,MATCH($C244,'Food List'!$B$5:$B$146,0))*IF($D244="",1,$D244),""))</f>
        <v/>
      </c>
      <c r="G244" s="20">
        <f>IF($C244="","",IFERROR(INDEX('Food List'!$G$5:$G$146,MATCH($C244,'Food List'!$B$5:$B$146,0))*IF($D244="",1,$D244),""))</f>
        <v/>
      </c>
      <c r="H244" s="20">
        <f>IF($C244="","",IFERROR(INDEX('Food List'!$H$5:$H$146,MATCH($C244,'Food List'!$B$5:$B$146,0))*IF($D244="",1,$D244),""))</f>
        <v/>
      </c>
      <c r="I244" s="20">
        <f>IF($C244="","",IFERROR(INDEX('Food List'!$I$5:$I$146,MATCH($C244,'Food List'!$B$5:$B$146,0))*IF($D244="",1,$D244),""))</f>
        <v/>
      </c>
    </row>
    <row r="245">
      <c r="A245" s="39" t="n"/>
      <c r="B245" s="40" t="n"/>
      <c r="C245" s="40" t="n"/>
      <c r="D245" s="41" t="n"/>
      <c r="E245" s="19">
        <f>IF($C245="","",IFERROR(INDEX('Food List'!$E$5:$E$146,MATCH($C245,'Food List'!$B$5:$B$146,0))*IF($D245="",1,$D245),""))</f>
        <v/>
      </c>
      <c r="F245" s="20">
        <f>IF($C245="","",IFERROR(INDEX('Food List'!$F$5:$F$146,MATCH($C245,'Food List'!$B$5:$B$146,0))*IF($D245="",1,$D245),""))</f>
        <v/>
      </c>
      <c r="G245" s="20">
        <f>IF($C245="","",IFERROR(INDEX('Food List'!$G$5:$G$146,MATCH($C245,'Food List'!$B$5:$B$146,0))*IF($D245="",1,$D245),""))</f>
        <v/>
      </c>
      <c r="H245" s="20">
        <f>IF($C245="","",IFERROR(INDEX('Food List'!$H$5:$H$146,MATCH($C245,'Food List'!$B$5:$B$146,0))*IF($D245="",1,$D245),""))</f>
        <v/>
      </c>
      <c r="I245" s="20">
        <f>IF($C245="","",IFERROR(INDEX('Food List'!$I$5:$I$146,MATCH($C245,'Food List'!$B$5:$B$146,0))*IF($D245="",1,$D245),""))</f>
        <v/>
      </c>
    </row>
    <row r="246">
      <c r="A246" s="39" t="n"/>
      <c r="B246" s="40" t="n"/>
      <c r="C246" s="40" t="n"/>
      <c r="D246" s="41" t="n"/>
      <c r="E246" s="19">
        <f>IF($C246="","",IFERROR(INDEX('Food List'!$E$5:$E$146,MATCH($C246,'Food List'!$B$5:$B$146,0))*IF($D246="",1,$D246),""))</f>
        <v/>
      </c>
      <c r="F246" s="20">
        <f>IF($C246="","",IFERROR(INDEX('Food List'!$F$5:$F$146,MATCH($C246,'Food List'!$B$5:$B$146,0))*IF($D246="",1,$D246),""))</f>
        <v/>
      </c>
      <c r="G246" s="20">
        <f>IF($C246="","",IFERROR(INDEX('Food List'!$G$5:$G$146,MATCH($C246,'Food List'!$B$5:$B$146,0))*IF($D246="",1,$D246),""))</f>
        <v/>
      </c>
      <c r="H246" s="20">
        <f>IF($C246="","",IFERROR(INDEX('Food List'!$H$5:$H$146,MATCH($C246,'Food List'!$B$5:$B$146,0))*IF($D246="",1,$D246),""))</f>
        <v/>
      </c>
      <c r="I246" s="20">
        <f>IF($C246="","",IFERROR(INDEX('Food List'!$I$5:$I$146,MATCH($C246,'Food List'!$B$5:$B$146,0))*IF($D246="",1,$D246),""))</f>
        <v/>
      </c>
    </row>
    <row r="247">
      <c r="A247" s="39" t="n"/>
      <c r="B247" s="40" t="n"/>
      <c r="C247" s="40" t="n"/>
      <c r="D247" s="41" t="n"/>
      <c r="E247" s="19">
        <f>IF($C247="","",IFERROR(INDEX('Food List'!$E$5:$E$146,MATCH($C247,'Food List'!$B$5:$B$146,0))*IF($D247="",1,$D247),""))</f>
        <v/>
      </c>
      <c r="F247" s="20">
        <f>IF($C247="","",IFERROR(INDEX('Food List'!$F$5:$F$146,MATCH($C247,'Food List'!$B$5:$B$146,0))*IF($D247="",1,$D247),""))</f>
        <v/>
      </c>
      <c r="G247" s="20">
        <f>IF($C247="","",IFERROR(INDEX('Food List'!$G$5:$G$146,MATCH($C247,'Food List'!$B$5:$B$146,0))*IF($D247="",1,$D247),""))</f>
        <v/>
      </c>
      <c r="H247" s="20">
        <f>IF($C247="","",IFERROR(INDEX('Food List'!$H$5:$H$146,MATCH($C247,'Food List'!$B$5:$B$146,0))*IF($D247="",1,$D247),""))</f>
        <v/>
      </c>
      <c r="I247" s="20">
        <f>IF($C247="","",IFERROR(INDEX('Food List'!$I$5:$I$146,MATCH($C247,'Food List'!$B$5:$B$146,0))*IF($D247="",1,$D247),""))</f>
        <v/>
      </c>
    </row>
    <row r="248">
      <c r="A248" s="39" t="n"/>
      <c r="B248" s="40" t="n"/>
      <c r="C248" s="40" t="n"/>
      <c r="D248" s="41" t="n"/>
      <c r="E248" s="19">
        <f>IF($C248="","",IFERROR(INDEX('Food List'!$E$5:$E$146,MATCH($C248,'Food List'!$B$5:$B$146,0))*IF($D248="",1,$D248),""))</f>
        <v/>
      </c>
      <c r="F248" s="20">
        <f>IF($C248="","",IFERROR(INDEX('Food List'!$F$5:$F$146,MATCH($C248,'Food List'!$B$5:$B$146,0))*IF($D248="",1,$D248),""))</f>
        <v/>
      </c>
      <c r="G248" s="20">
        <f>IF($C248="","",IFERROR(INDEX('Food List'!$G$5:$G$146,MATCH($C248,'Food List'!$B$5:$B$146,0))*IF($D248="",1,$D248),""))</f>
        <v/>
      </c>
      <c r="H248" s="20">
        <f>IF($C248="","",IFERROR(INDEX('Food List'!$H$5:$H$146,MATCH($C248,'Food List'!$B$5:$B$146,0))*IF($D248="",1,$D248),""))</f>
        <v/>
      </c>
      <c r="I248" s="20">
        <f>IF($C248="","",IFERROR(INDEX('Food List'!$I$5:$I$146,MATCH($C248,'Food List'!$B$5:$B$146,0))*IF($D248="",1,$D248),""))</f>
        <v/>
      </c>
    </row>
    <row r="249">
      <c r="A249" s="39" t="n"/>
      <c r="B249" s="40" t="n"/>
      <c r="C249" s="40" t="n"/>
      <c r="D249" s="41" t="n"/>
      <c r="E249" s="19">
        <f>IF($C249="","",IFERROR(INDEX('Food List'!$E$5:$E$146,MATCH($C249,'Food List'!$B$5:$B$146,0))*IF($D249="",1,$D249),""))</f>
        <v/>
      </c>
      <c r="F249" s="20">
        <f>IF($C249="","",IFERROR(INDEX('Food List'!$F$5:$F$146,MATCH($C249,'Food List'!$B$5:$B$146,0))*IF($D249="",1,$D249),""))</f>
        <v/>
      </c>
      <c r="G249" s="20">
        <f>IF($C249="","",IFERROR(INDEX('Food List'!$G$5:$G$146,MATCH($C249,'Food List'!$B$5:$B$146,0))*IF($D249="",1,$D249),""))</f>
        <v/>
      </c>
      <c r="H249" s="20">
        <f>IF($C249="","",IFERROR(INDEX('Food List'!$H$5:$H$146,MATCH($C249,'Food List'!$B$5:$B$146,0))*IF($D249="",1,$D249),""))</f>
        <v/>
      </c>
      <c r="I249" s="20">
        <f>IF($C249="","",IFERROR(INDEX('Food List'!$I$5:$I$146,MATCH($C249,'Food List'!$B$5:$B$146,0))*IF($D249="",1,$D249),""))</f>
        <v/>
      </c>
    </row>
    <row r="250">
      <c r="A250" s="39" t="n"/>
      <c r="B250" s="40" t="n"/>
      <c r="C250" s="40" t="n"/>
      <c r="D250" s="41" t="n"/>
      <c r="E250" s="19">
        <f>IF($C250="","",IFERROR(INDEX('Food List'!$E$5:$E$146,MATCH($C250,'Food List'!$B$5:$B$146,0))*IF($D250="",1,$D250),""))</f>
        <v/>
      </c>
      <c r="F250" s="20">
        <f>IF($C250="","",IFERROR(INDEX('Food List'!$F$5:$F$146,MATCH($C250,'Food List'!$B$5:$B$146,0))*IF($D250="",1,$D250),""))</f>
        <v/>
      </c>
      <c r="G250" s="20">
        <f>IF($C250="","",IFERROR(INDEX('Food List'!$G$5:$G$146,MATCH($C250,'Food List'!$B$5:$B$146,0))*IF($D250="",1,$D250),""))</f>
        <v/>
      </c>
      <c r="H250" s="20">
        <f>IF($C250="","",IFERROR(INDEX('Food List'!$H$5:$H$146,MATCH($C250,'Food List'!$B$5:$B$146,0))*IF($D250="",1,$D250),""))</f>
        <v/>
      </c>
      <c r="I250" s="20">
        <f>IF($C250="","",IFERROR(INDEX('Food List'!$I$5:$I$146,MATCH($C250,'Food List'!$B$5:$B$146,0))*IF($D250="",1,$D250),""))</f>
        <v/>
      </c>
    </row>
    <row r="251">
      <c r="A251" s="39" t="n"/>
      <c r="B251" s="40" t="n"/>
      <c r="C251" s="40" t="n"/>
      <c r="D251" s="41" t="n"/>
      <c r="E251" s="19">
        <f>IF($C251="","",IFERROR(INDEX('Food List'!$E$5:$E$146,MATCH($C251,'Food List'!$B$5:$B$146,0))*IF($D251="",1,$D251),""))</f>
        <v/>
      </c>
      <c r="F251" s="20">
        <f>IF($C251="","",IFERROR(INDEX('Food List'!$F$5:$F$146,MATCH($C251,'Food List'!$B$5:$B$146,0))*IF($D251="",1,$D251),""))</f>
        <v/>
      </c>
      <c r="G251" s="20">
        <f>IF($C251="","",IFERROR(INDEX('Food List'!$G$5:$G$146,MATCH($C251,'Food List'!$B$5:$B$146,0))*IF($D251="",1,$D251),""))</f>
        <v/>
      </c>
      <c r="H251" s="20">
        <f>IF($C251="","",IFERROR(INDEX('Food List'!$H$5:$H$146,MATCH($C251,'Food List'!$B$5:$B$146,0))*IF($D251="",1,$D251),""))</f>
        <v/>
      </c>
      <c r="I251" s="20">
        <f>IF($C251="","",IFERROR(INDEX('Food List'!$I$5:$I$146,MATCH($C251,'Food List'!$B$5:$B$146,0))*IF($D251="",1,$D251),""))</f>
        <v/>
      </c>
    </row>
    <row r="252">
      <c r="A252" s="39" t="n"/>
      <c r="B252" s="40" t="n"/>
      <c r="C252" s="40" t="n"/>
      <c r="D252" s="41" t="n"/>
      <c r="E252" s="19">
        <f>IF($C252="","",IFERROR(INDEX('Food List'!$E$5:$E$146,MATCH($C252,'Food List'!$B$5:$B$146,0))*IF($D252="",1,$D252),""))</f>
        <v/>
      </c>
      <c r="F252" s="20">
        <f>IF($C252="","",IFERROR(INDEX('Food List'!$F$5:$F$146,MATCH($C252,'Food List'!$B$5:$B$146,0))*IF($D252="",1,$D252),""))</f>
        <v/>
      </c>
      <c r="G252" s="20">
        <f>IF($C252="","",IFERROR(INDEX('Food List'!$G$5:$G$146,MATCH($C252,'Food List'!$B$5:$B$146,0))*IF($D252="",1,$D252),""))</f>
        <v/>
      </c>
      <c r="H252" s="20">
        <f>IF($C252="","",IFERROR(INDEX('Food List'!$H$5:$H$146,MATCH($C252,'Food List'!$B$5:$B$146,0))*IF($D252="",1,$D252),""))</f>
        <v/>
      </c>
      <c r="I252" s="20">
        <f>IF($C252="","",IFERROR(INDEX('Food List'!$I$5:$I$146,MATCH($C252,'Food List'!$B$5:$B$146,0))*IF($D252="",1,$D252),""))</f>
        <v/>
      </c>
    </row>
    <row r="253">
      <c r="A253" s="39" t="n"/>
      <c r="B253" s="40" t="n"/>
      <c r="C253" s="40" t="n"/>
      <c r="D253" s="41" t="n"/>
      <c r="E253" s="19">
        <f>IF($C253="","",IFERROR(INDEX('Food List'!$E$5:$E$146,MATCH($C253,'Food List'!$B$5:$B$146,0))*IF($D253="",1,$D253),""))</f>
        <v/>
      </c>
      <c r="F253" s="20">
        <f>IF($C253="","",IFERROR(INDEX('Food List'!$F$5:$F$146,MATCH($C253,'Food List'!$B$5:$B$146,0))*IF($D253="",1,$D253),""))</f>
        <v/>
      </c>
      <c r="G253" s="20">
        <f>IF($C253="","",IFERROR(INDEX('Food List'!$G$5:$G$146,MATCH($C253,'Food List'!$B$5:$B$146,0))*IF($D253="",1,$D253),""))</f>
        <v/>
      </c>
      <c r="H253" s="20">
        <f>IF($C253="","",IFERROR(INDEX('Food List'!$H$5:$H$146,MATCH($C253,'Food List'!$B$5:$B$146,0))*IF($D253="",1,$D253),""))</f>
        <v/>
      </c>
      <c r="I253" s="20">
        <f>IF($C253="","",IFERROR(INDEX('Food List'!$I$5:$I$146,MATCH($C253,'Food List'!$B$5:$B$146,0))*IF($D253="",1,$D253),""))</f>
        <v/>
      </c>
    </row>
    <row r="254">
      <c r="A254" s="39" t="n"/>
      <c r="B254" s="40" t="n"/>
      <c r="C254" s="40" t="n"/>
      <c r="D254" s="41" t="n"/>
      <c r="E254" s="19">
        <f>IF($C254="","",IFERROR(INDEX('Food List'!$E$5:$E$146,MATCH($C254,'Food List'!$B$5:$B$146,0))*IF($D254="",1,$D254),""))</f>
        <v/>
      </c>
      <c r="F254" s="20">
        <f>IF($C254="","",IFERROR(INDEX('Food List'!$F$5:$F$146,MATCH($C254,'Food List'!$B$5:$B$146,0))*IF($D254="",1,$D254),""))</f>
        <v/>
      </c>
      <c r="G254" s="20">
        <f>IF($C254="","",IFERROR(INDEX('Food List'!$G$5:$G$146,MATCH($C254,'Food List'!$B$5:$B$146,0))*IF($D254="",1,$D254),""))</f>
        <v/>
      </c>
      <c r="H254" s="20">
        <f>IF($C254="","",IFERROR(INDEX('Food List'!$H$5:$H$146,MATCH($C254,'Food List'!$B$5:$B$146,0))*IF($D254="",1,$D254),""))</f>
        <v/>
      </c>
      <c r="I254" s="20">
        <f>IF($C254="","",IFERROR(INDEX('Food List'!$I$5:$I$146,MATCH($C254,'Food List'!$B$5:$B$146,0))*IF($D254="",1,$D254),""))</f>
        <v/>
      </c>
    </row>
    <row r="255">
      <c r="A255" s="39" t="n"/>
      <c r="B255" s="40" t="n"/>
      <c r="C255" s="40" t="n"/>
      <c r="D255" s="41" t="n"/>
      <c r="E255" s="19">
        <f>IF($C255="","",IFERROR(INDEX('Food List'!$E$5:$E$146,MATCH($C255,'Food List'!$B$5:$B$146,0))*IF($D255="",1,$D255),""))</f>
        <v/>
      </c>
      <c r="F255" s="20">
        <f>IF($C255="","",IFERROR(INDEX('Food List'!$F$5:$F$146,MATCH($C255,'Food List'!$B$5:$B$146,0))*IF($D255="",1,$D255),""))</f>
        <v/>
      </c>
      <c r="G255" s="20">
        <f>IF($C255="","",IFERROR(INDEX('Food List'!$G$5:$G$146,MATCH($C255,'Food List'!$B$5:$B$146,0))*IF($D255="",1,$D255),""))</f>
        <v/>
      </c>
      <c r="H255" s="20">
        <f>IF($C255="","",IFERROR(INDEX('Food List'!$H$5:$H$146,MATCH($C255,'Food List'!$B$5:$B$146,0))*IF($D255="",1,$D255),""))</f>
        <v/>
      </c>
      <c r="I255" s="20">
        <f>IF($C255="","",IFERROR(INDEX('Food List'!$I$5:$I$146,MATCH($C255,'Food List'!$B$5:$B$146,0))*IF($D255="",1,$D255),""))</f>
        <v/>
      </c>
    </row>
    <row r="256">
      <c r="A256" s="39" t="n"/>
      <c r="B256" s="40" t="n"/>
      <c r="C256" s="40" t="n"/>
      <c r="D256" s="41" t="n"/>
      <c r="E256" s="19">
        <f>IF($C256="","",IFERROR(INDEX('Food List'!$E$5:$E$146,MATCH($C256,'Food List'!$B$5:$B$146,0))*IF($D256="",1,$D256),""))</f>
        <v/>
      </c>
      <c r="F256" s="20">
        <f>IF($C256="","",IFERROR(INDEX('Food List'!$F$5:$F$146,MATCH($C256,'Food List'!$B$5:$B$146,0))*IF($D256="",1,$D256),""))</f>
        <v/>
      </c>
      <c r="G256" s="20">
        <f>IF($C256="","",IFERROR(INDEX('Food List'!$G$5:$G$146,MATCH($C256,'Food List'!$B$5:$B$146,0))*IF($D256="",1,$D256),""))</f>
        <v/>
      </c>
      <c r="H256" s="20">
        <f>IF($C256="","",IFERROR(INDEX('Food List'!$H$5:$H$146,MATCH($C256,'Food List'!$B$5:$B$146,0))*IF($D256="",1,$D256),""))</f>
        <v/>
      </c>
      <c r="I256" s="20">
        <f>IF($C256="","",IFERROR(INDEX('Food List'!$I$5:$I$146,MATCH($C256,'Food List'!$B$5:$B$146,0))*IF($D256="",1,$D256),""))</f>
        <v/>
      </c>
    </row>
    <row r="257">
      <c r="A257" s="39" t="n"/>
      <c r="B257" s="40" t="n"/>
      <c r="C257" s="40" t="n"/>
      <c r="D257" s="41" t="n"/>
      <c r="E257" s="19">
        <f>IF($C257="","",IFERROR(INDEX('Food List'!$E$5:$E$146,MATCH($C257,'Food List'!$B$5:$B$146,0))*IF($D257="",1,$D257),""))</f>
        <v/>
      </c>
      <c r="F257" s="20">
        <f>IF($C257="","",IFERROR(INDEX('Food List'!$F$5:$F$146,MATCH($C257,'Food List'!$B$5:$B$146,0))*IF($D257="",1,$D257),""))</f>
        <v/>
      </c>
      <c r="G257" s="20">
        <f>IF($C257="","",IFERROR(INDEX('Food List'!$G$5:$G$146,MATCH($C257,'Food List'!$B$5:$B$146,0))*IF($D257="",1,$D257),""))</f>
        <v/>
      </c>
      <c r="H257" s="20">
        <f>IF($C257="","",IFERROR(INDEX('Food List'!$H$5:$H$146,MATCH($C257,'Food List'!$B$5:$B$146,0))*IF($D257="",1,$D257),""))</f>
        <v/>
      </c>
      <c r="I257" s="20">
        <f>IF($C257="","",IFERROR(INDEX('Food List'!$I$5:$I$146,MATCH($C257,'Food List'!$B$5:$B$146,0))*IF($D257="",1,$D257),""))</f>
        <v/>
      </c>
    </row>
    <row r="258">
      <c r="A258" s="39" t="n"/>
      <c r="B258" s="40" t="n"/>
      <c r="C258" s="40" t="n"/>
      <c r="D258" s="41" t="n"/>
      <c r="E258" s="19">
        <f>IF($C258="","",IFERROR(INDEX('Food List'!$E$5:$E$146,MATCH($C258,'Food List'!$B$5:$B$146,0))*IF($D258="",1,$D258),""))</f>
        <v/>
      </c>
      <c r="F258" s="20">
        <f>IF($C258="","",IFERROR(INDEX('Food List'!$F$5:$F$146,MATCH($C258,'Food List'!$B$5:$B$146,0))*IF($D258="",1,$D258),""))</f>
        <v/>
      </c>
      <c r="G258" s="20">
        <f>IF($C258="","",IFERROR(INDEX('Food List'!$G$5:$G$146,MATCH($C258,'Food List'!$B$5:$B$146,0))*IF($D258="",1,$D258),""))</f>
        <v/>
      </c>
      <c r="H258" s="20">
        <f>IF($C258="","",IFERROR(INDEX('Food List'!$H$5:$H$146,MATCH($C258,'Food List'!$B$5:$B$146,0))*IF($D258="",1,$D258),""))</f>
        <v/>
      </c>
      <c r="I258" s="20">
        <f>IF($C258="","",IFERROR(INDEX('Food List'!$I$5:$I$146,MATCH($C258,'Food List'!$B$5:$B$146,0))*IF($D258="",1,$D258),""))</f>
        <v/>
      </c>
    </row>
    <row r="259">
      <c r="A259" s="39" t="n"/>
      <c r="B259" s="40" t="n"/>
      <c r="C259" s="40" t="n"/>
      <c r="D259" s="41" t="n"/>
      <c r="E259" s="19">
        <f>IF($C259="","",IFERROR(INDEX('Food List'!$E$5:$E$146,MATCH($C259,'Food List'!$B$5:$B$146,0))*IF($D259="",1,$D259),""))</f>
        <v/>
      </c>
      <c r="F259" s="20">
        <f>IF($C259="","",IFERROR(INDEX('Food List'!$F$5:$F$146,MATCH($C259,'Food List'!$B$5:$B$146,0))*IF($D259="",1,$D259),""))</f>
        <v/>
      </c>
      <c r="G259" s="20">
        <f>IF($C259="","",IFERROR(INDEX('Food List'!$G$5:$G$146,MATCH($C259,'Food List'!$B$5:$B$146,0))*IF($D259="",1,$D259),""))</f>
        <v/>
      </c>
      <c r="H259" s="20">
        <f>IF($C259="","",IFERROR(INDEX('Food List'!$H$5:$H$146,MATCH($C259,'Food List'!$B$5:$B$146,0))*IF($D259="",1,$D259),""))</f>
        <v/>
      </c>
      <c r="I259" s="20">
        <f>IF($C259="","",IFERROR(INDEX('Food List'!$I$5:$I$146,MATCH($C259,'Food List'!$B$5:$B$146,0))*IF($D259="",1,$D259),""))</f>
        <v/>
      </c>
    </row>
    <row r="260">
      <c r="A260" s="39" t="n"/>
      <c r="B260" s="40" t="n"/>
      <c r="C260" s="40" t="n"/>
      <c r="D260" s="41" t="n"/>
      <c r="E260" s="19">
        <f>IF($C260="","",IFERROR(INDEX('Food List'!$E$5:$E$146,MATCH($C260,'Food List'!$B$5:$B$146,0))*IF($D260="",1,$D260),""))</f>
        <v/>
      </c>
      <c r="F260" s="20">
        <f>IF($C260="","",IFERROR(INDEX('Food List'!$F$5:$F$146,MATCH($C260,'Food List'!$B$5:$B$146,0))*IF($D260="",1,$D260),""))</f>
        <v/>
      </c>
      <c r="G260" s="20">
        <f>IF($C260="","",IFERROR(INDEX('Food List'!$G$5:$G$146,MATCH($C260,'Food List'!$B$5:$B$146,0))*IF($D260="",1,$D260),""))</f>
        <v/>
      </c>
      <c r="H260" s="20">
        <f>IF($C260="","",IFERROR(INDEX('Food List'!$H$5:$H$146,MATCH($C260,'Food List'!$B$5:$B$146,0))*IF($D260="",1,$D260),""))</f>
        <v/>
      </c>
      <c r="I260" s="20">
        <f>IF($C260="","",IFERROR(INDEX('Food List'!$I$5:$I$146,MATCH($C260,'Food List'!$B$5:$B$146,0))*IF($D260="",1,$D260),""))</f>
        <v/>
      </c>
    </row>
    <row r="261">
      <c r="A261" s="39" t="n"/>
      <c r="B261" s="40" t="n"/>
      <c r="C261" s="40" t="n"/>
      <c r="D261" s="41" t="n"/>
      <c r="E261" s="19">
        <f>IF($C261="","",IFERROR(INDEX('Food List'!$E$5:$E$146,MATCH($C261,'Food List'!$B$5:$B$146,0))*IF($D261="",1,$D261),""))</f>
        <v/>
      </c>
      <c r="F261" s="20">
        <f>IF($C261="","",IFERROR(INDEX('Food List'!$F$5:$F$146,MATCH($C261,'Food List'!$B$5:$B$146,0))*IF($D261="",1,$D261),""))</f>
        <v/>
      </c>
      <c r="G261" s="20">
        <f>IF($C261="","",IFERROR(INDEX('Food List'!$G$5:$G$146,MATCH($C261,'Food List'!$B$5:$B$146,0))*IF($D261="",1,$D261),""))</f>
        <v/>
      </c>
      <c r="H261" s="20">
        <f>IF($C261="","",IFERROR(INDEX('Food List'!$H$5:$H$146,MATCH($C261,'Food List'!$B$5:$B$146,0))*IF($D261="",1,$D261),""))</f>
        <v/>
      </c>
      <c r="I261" s="20">
        <f>IF($C261="","",IFERROR(INDEX('Food List'!$I$5:$I$146,MATCH($C261,'Food List'!$B$5:$B$146,0))*IF($D261="",1,$D261),""))</f>
        <v/>
      </c>
    </row>
    <row r="262">
      <c r="A262" s="39" t="n"/>
      <c r="B262" s="40" t="n"/>
      <c r="C262" s="40" t="n"/>
      <c r="D262" s="41" t="n"/>
      <c r="E262" s="19">
        <f>IF($C262="","",IFERROR(INDEX('Food List'!$E$5:$E$146,MATCH($C262,'Food List'!$B$5:$B$146,0))*IF($D262="",1,$D262),""))</f>
        <v/>
      </c>
      <c r="F262" s="20">
        <f>IF($C262="","",IFERROR(INDEX('Food List'!$F$5:$F$146,MATCH($C262,'Food List'!$B$5:$B$146,0))*IF($D262="",1,$D262),""))</f>
        <v/>
      </c>
      <c r="G262" s="20">
        <f>IF($C262="","",IFERROR(INDEX('Food List'!$G$5:$G$146,MATCH($C262,'Food List'!$B$5:$B$146,0))*IF($D262="",1,$D262),""))</f>
        <v/>
      </c>
      <c r="H262" s="20">
        <f>IF($C262="","",IFERROR(INDEX('Food List'!$H$5:$H$146,MATCH($C262,'Food List'!$B$5:$B$146,0))*IF($D262="",1,$D262),""))</f>
        <v/>
      </c>
      <c r="I262" s="20">
        <f>IF($C262="","",IFERROR(INDEX('Food List'!$I$5:$I$146,MATCH($C262,'Food List'!$B$5:$B$146,0))*IF($D262="",1,$D262),""))</f>
        <v/>
      </c>
    </row>
    <row r="263">
      <c r="A263" s="39" t="n"/>
      <c r="B263" s="40" t="n"/>
      <c r="C263" s="40" t="n"/>
      <c r="D263" s="41" t="n"/>
      <c r="E263" s="19">
        <f>IF($C263="","",IFERROR(INDEX('Food List'!$E$5:$E$146,MATCH($C263,'Food List'!$B$5:$B$146,0))*IF($D263="",1,$D263),""))</f>
        <v/>
      </c>
      <c r="F263" s="20">
        <f>IF($C263="","",IFERROR(INDEX('Food List'!$F$5:$F$146,MATCH($C263,'Food List'!$B$5:$B$146,0))*IF($D263="",1,$D263),""))</f>
        <v/>
      </c>
      <c r="G263" s="20">
        <f>IF($C263="","",IFERROR(INDEX('Food List'!$G$5:$G$146,MATCH($C263,'Food List'!$B$5:$B$146,0))*IF($D263="",1,$D263),""))</f>
        <v/>
      </c>
      <c r="H263" s="20">
        <f>IF($C263="","",IFERROR(INDEX('Food List'!$H$5:$H$146,MATCH($C263,'Food List'!$B$5:$B$146,0))*IF($D263="",1,$D263),""))</f>
        <v/>
      </c>
      <c r="I263" s="20">
        <f>IF($C263="","",IFERROR(INDEX('Food List'!$I$5:$I$146,MATCH($C263,'Food List'!$B$5:$B$146,0))*IF($D263="",1,$D263),""))</f>
        <v/>
      </c>
    </row>
    <row r="264">
      <c r="A264" s="39" t="n"/>
      <c r="B264" s="40" t="n"/>
      <c r="C264" s="40" t="n"/>
      <c r="D264" s="41" t="n"/>
      <c r="E264" s="19">
        <f>IF($C264="","",IFERROR(INDEX('Food List'!$E$5:$E$146,MATCH($C264,'Food List'!$B$5:$B$146,0))*IF($D264="",1,$D264),""))</f>
        <v/>
      </c>
      <c r="F264" s="20">
        <f>IF($C264="","",IFERROR(INDEX('Food List'!$F$5:$F$146,MATCH($C264,'Food List'!$B$5:$B$146,0))*IF($D264="",1,$D264),""))</f>
        <v/>
      </c>
      <c r="G264" s="20">
        <f>IF($C264="","",IFERROR(INDEX('Food List'!$G$5:$G$146,MATCH($C264,'Food List'!$B$5:$B$146,0))*IF($D264="",1,$D264),""))</f>
        <v/>
      </c>
      <c r="H264" s="20">
        <f>IF($C264="","",IFERROR(INDEX('Food List'!$H$5:$H$146,MATCH($C264,'Food List'!$B$5:$B$146,0))*IF($D264="",1,$D264),""))</f>
        <v/>
      </c>
      <c r="I264" s="20">
        <f>IF($C264="","",IFERROR(INDEX('Food List'!$I$5:$I$146,MATCH($C264,'Food List'!$B$5:$B$146,0))*IF($D264="",1,$D264),""))</f>
        <v/>
      </c>
    </row>
    <row r="265">
      <c r="A265" s="39" t="n"/>
      <c r="B265" s="40" t="n"/>
      <c r="C265" s="40" t="n"/>
      <c r="D265" s="41" t="n"/>
      <c r="E265" s="19">
        <f>IF($C265="","",IFERROR(INDEX('Food List'!$E$5:$E$146,MATCH($C265,'Food List'!$B$5:$B$146,0))*IF($D265="",1,$D265),""))</f>
        <v/>
      </c>
      <c r="F265" s="20">
        <f>IF($C265="","",IFERROR(INDEX('Food List'!$F$5:$F$146,MATCH($C265,'Food List'!$B$5:$B$146,0))*IF($D265="",1,$D265),""))</f>
        <v/>
      </c>
      <c r="G265" s="20">
        <f>IF($C265="","",IFERROR(INDEX('Food List'!$G$5:$G$146,MATCH($C265,'Food List'!$B$5:$B$146,0))*IF($D265="",1,$D265),""))</f>
        <v/>
      </c>
      <c r="H265" s="20">
        <f>IF($C265="","",IFERROR(INDEX('Food List'!$H$5:$H$146,MATCH($C265,'Food List'!$B$5:$B$146,0))*IF($D265="",1,$D265),""))</f>
        <v/>
      </c>
      <c r="I265" s="20">
        <f>IF($C265="","",IFERROR(INDEX('Food List'!$I$5:$I$146,MATCH($C265,'Food List'!$B$5:$B$146,0))*IF($D265="",1,$D265),""))</f>
        <v/>
      </c>
    </row>
    <row r="266">
      <c r="A266" s="39" t="n"/>
      <c r="B266" s="40" t="n"/>
      <c r="C266" s="40" t="n"/>
      <c r="D266" s="41" t="n"/>
      <c r="E266" s="19">
        <f>IF($C266="","",IFERROR(INDEX('Food List'!$E$5:$E$146,MATCH($C266,'Food List'!$B$5:$B$146,0))*IF($D266="",1,$D266),""))</f>
        <v/>
      </c>
      <c r="F266" s="20">
        <f>IF($C266="","",IFERROR(INDEX('Food List'!$F$5:$F$146,MATCH($C266,'Food List'!$B$5:$B$146,0))*IF($D266="",1,$D266),""))</f>
        <v/>
      </c>
      <c r="G266" s="20">
        <f>IF($C266="","",IFERROR(INDEX('Food List'!$G$5:$G$146,MATCH($C266,'Food List'!$B$5:$B$146,0))*IF($D266="",1,$D266),""))</f>
        <v/>
      </c>
      <c r="H266" s="20">
        <f>IF($C266="","",IFERROR(INDEX('Food List'!$H$5:$H$146,MATCH($C266,'Food List'!$B$5:$B$146,0))*IF($D266="",1,$D266),""))</f>
        <v/>
      </c>
      <c r="I266" s="20">
        <f>IF($C266="","",IFERROR(INDEX('Food List'!$I$5:$I$146,MATCH($C266,'Food List'!$B$5:$B$146,0))*IF($D266="",1,$D266),""))</f>
        <v/>
      </c>
    </row>
    <row r="267">
      <c r="A267" s="39" t="n"/>
      <c r="B267" s="40" t="n"/>
      <c r="C267" s="40" t="n"/>
      <c r="D267" s="41" t="n"/>
      <c r="E267" s="19">
        <f>IF($C267="","",IFERROR(INDEX('Food List'!$E$5:$E$146,MATCH($C267,'Food List'!$B$5:$B$146,0))*IF($D267="",1,$D267),""))</f>
        <v/>
      </c>
      <c r="F267" s="20">
        <f>IF($C267="","",IFERROR(INDEX('Food List'!$F$5:$F$146,MATCH($C267,'Food List'!$B$5:$B$146,0))*IF($D267="",1,$D267),""))</f>
        <v/>
      </c>
      <c r="G267" s="20">
        <f>IF($C267="","",IFERROR(INDEX('Food List'!$G$5:$G$146,MATCH($C267,'Food List'!$B$5:$B$146,0))*IF($D267="",1,$D267),""))</f>
        <v/>
      </c>
      <c r="H267" s="20">
        <f>IF($C267="","",IFERROR(INDEX('Food List'!$H$5:$H$146,MATCH($C267,'Food List'!$B$5:$B$146,0))*IF($D267="",1,$D267),""))</f>
        <v/>
      </c>
      <c r="I267" s="20">
        <f>IF($C267="","",IFERROR(INDEX('Food List'!$I$5:$I$146,MATCH($C267,'Food List'!$B$5:$B$146,0))*IF($D267="",1,$D267),""))</f>
        <v/>
      </c>
    </row>
    <row r="268">
      <c r="A268" s="39" t="n"/>
      <c r="B268" s="40" t="n"/>
      <c r="C268" s="40" t="n"/>
      <c r="D268" s="41" t="n"/>
      <c r="E268" s="19">
        <f>IF($C268="","",IFERROR(INDEX('Food List'!$E$5:$E$146,MATCH($C268,'Food List'!$B$5:$B$146,0))*IF($D268="",1,$D268),""))</f>
        <v/>
      </c>
      <c r="F268" s="20">
        <f>IF($C268="","",IFERROR(INDEX('Food List'!$F$5:$F$146,MATCH($C268,'Food List'!$B$5:$B$146,0))*IF($D268="",1,$D268),""))</f>
        <v/>
      </c>
      <c r="G268" s="20">
        <f>IF($C268="","",IFERROR(INDEX('Food List'!$G$5:$G$146,MATCH($C268,'Food List'!$B$5:$B$146,0))*IF($D268="",1,$D268),""))</f>
        <v/>
      </c>
      <c r="H268" s="20">
        <f>IF($C268="","",IFERROR(INDEX('Food List'!$H$5:$H$146,MATCH($C268,'Food List'!$B$5:$B$146,0))*IF($D268="",1,$D268),""))</f>
        <v/>
      </c>
      <c r="I268" s="20">
        <f>IF($C268="","",IFERROR(INDEX('Food List'!$I$5:$I$146,MATCH($C268,'Food List'!$B$5:$B$146,0))*IF($D268="",1,$D268),""))</f>
        <v/>
      </c>
    </row>
    <row r="269">
      <c r="A269" s="39" t="n"/>
      <c r="B269" s="40" t="n"/>
      <c r="C269" s="40" t="n"/>
      <c r="D269" s="41" t="n"/>
      <c r="E269" s="19">
        <f>IF($C269="","",IFERROR(INDEX('Food List'!$E$5:$E$146,MATCH($C269,'Food List'!$B$5:$B$146,0))*IF($D269="",1,$D269),""))</f>
        <v/>
      </c>
      <c r="F269" s="20">
        <f>IF($C269="","",IFERROR(INDEX('Food List'!$F$5:$F$146,MATCH($C269,'Food List'!$B$5:$B$146,0))*IF($D269="",1,$D269),""))</f>
        <v/>
      </c>
      <c r="G269" s="20">
        <f>IF($C269="","",IFERROR(INDEX('Food List'!$G$5:$G$146,MATCH($C269,'Food List'!$B$5:$B$146,0))*IF($D269="",1,$D269),""))</f>
        <v/>
      </c>
      <c r="H269" s="20">
        <f>IF($C269="","",IFERROR(INDEX('Food List'!$H$5:$H$146,MATCH($C269,'Food List'!$B$5:$B$146,0))*IF($D269="",1,$D269),""))</f>
        <v/>
      </c>
      <c r="I269" s="20">
        <f>IF($C269="","",IFERROR(INDEX('Food List'!$I$5:$I$146,MATCH($C269,'Food List'!$B$5:$B$146,0))*IF($D269="",1,$D269),""))</f>
        <v/>
      </c>
    </row>
    <row r="270">
      <c r="A270" s="39" t="n"/>
      <c r="B270" s="40" t="n"/>
      <c r="C270" s="40" t="n"/>
      <c r="D270" s="41" t="n"/>
      <c r="E270" s="19">
        <f>IF($C270="","",IFERROR(INDEX('Food List'!$E$5:$E$146,MATCH($C270,'Food List'!$B$5:$B$146,0))*IF($D270="",1,$D270),""))</f>
        <v/>
      </c>
      <c r="F270" s="20">
        <f>IF($C270="","",IFERROR(INDEX('Food List'!$F$5:$F$146,MATCH($C270,'Food List'!$B$5:$B$146,0))*IF($D270="",1,$D270),""))</f>
        <v/>
      </c>
      <c r="G270" s="20">
        <f>IF($C270="","",IFERROR(INDEX('Food List'!$G$5:$G$146,MATCH($C270,'Food List'!$B$5:$B$146,0))*IF($D270="",1,$D270),""))</f>
        <v/>
      </c>
      <c r="H270" s="20">
        <f>IF($C270="","",IFERROR(INDEX('Food List'!$H$5:$H$146,MATCH($C270,'Food List'!$B$5:$B$146,0))*IF($D270="",1,$D270),""))</f>
        <v/>
      </c>
      <c r="I270" s="20">
        <f>IF($C270="","",IFERROR(INDEX('Food List'!$I$5:$I$146,MATCH($C270,'Food List'!$B$5:$B$146,0))*IF($D270="",1,$D270),""))</f>
        <v/>
      </c>
    </row>
    <row r="271">
      <c r="A271" s="39" t="n"/>
      <c r="B271" s="40" t="n"/>
      <c r="C271" s="40" t="n"/>
      <c r="D271" s="41" t="n"/>
      <c r="E271" s="19">
        <f>IF($C271="","",IFERROR(INDEX('Food List'!$E$5:$E$146,MATCH($C271,'Food List'!$B$5:$B$146,0))*IF($D271="",1,$D271),""))</f>
        <v/>
      </c>
      <c r="F271" s="20">
        <f>IF($C271="","",IFERROR(INDEX('Food List'!$F$5:$F$146,MATCH($C271,'Food List'!$B$5:$B$146,0))*IF($D271="",1,$D271),""))</f>
        <v/>
      </c>
      <c r="G271" s="20">
        <f>IF($C271="","",IFERROR(INDEX('Food List'!$G$5:$G$146,MATCH($C271,'Food List'!$B$5:$B$146,0))*IF($D271="",1,$D271),""))</f>
        <v/>
      </c>
      <c r="H271" s="20">
        <f>IF($C271="","",IFERROR(INDEX('Food List'!$H$5:$H$146,MATCH($C271,'Food List'!$B$5:$B$146,0))*IF($D271="",1,$D271),""))</f>
        <v/>
      </c>
      <c r="I271" s="20">
        <f>IF($C271="","",IFERROR(INDEX('Food List'!$I$5:$I$146,MATCH($C271,'Food List'!$B$5:$B$146,0))*IF($D271="",1,$D271),""))</f>
        <v/>
      </c>
    </row>
    <row r="272">
      <c r="A272" s="39" t="n"/>
      <c r="B272" s="40" t="n"/>
      <c r="C272" s="40" t="n"/>
      <c r="D272" s="41" t="n"/>
      <c r="E272" s="19">
        <f>IF($C272="","",IFERROR(INDEX('Food List'!$E$5:$E$146,MATCH($C272,'Food List'!$B$5:$B$146,0))*IF($D272="",1,$D272),""))</f>
        <v/>
      </c>
      <c r="F272" s="20">
        <f>IF($C272="","",IFERROR(INDEX('Food List'!$F$5:$F$146,MATCH($C272,'Food List'!$B$5:$B$146,0))*IF($D272="",1,$D272),""))</f>
        <v/>
      </c>
      <c r="G272" s="20">
        <f>IF($C272="","",IFERROR(INDEX('Food List'!$G$5:$G$146,MATCH($C272,'Food List'!$B$5:$B$146,0))*IF($D272="",1,$D272),""))</f>
        <v/>
      </c>
      <c r="H272" s="20">
        <f>IF($C272="","",IFERROR(INDEX('Food List'!$H$5:$H$146,MATCH($C272,'Food List'!$B$5:$B$146,0))*IF($D272="",1,$D272),""))</f>
        <v/>
      </c>
      <c r="I272" s="20">
        <f>IF($C272="","",IFERROR(INDEX('Food List'!$I$5:$I$146,MATCH($C272,'Food List'!$B$5:$B$146,0))*IF($D272="",1,$D272),""))</f>
        <v/>
      </c>
    </row>
    <row r="273">
      <c r="A273" s="39" t="n"/>
      <c r="B273" s="40" t="n"/>
      <c r="C273" s="40" t="n"/>
      <c r="D273" s="41" t="n"/>
      <c r="E273" s="19">
        <f>IF($C273="","",IFERROR(INDEX('Food List'!$E$5:$E$146,MATCH($C273,'Food List'!$B$5:$B$146,0))*IF($D273="",1,$D273),""))</f>
        <v/>
      </c>
      <c r="F273" s="20">
        <f>IF($C273="","",IFERROR(INDEX('Food List'!$F$5:$F$146,MATCH($C273,'Food List'!$B$5:$B$146,0))*IF($D273="",1,$D273),""))</f>
        <v/>
      </c>
      <c r="G273" s="20">
        <f>IF($C273="","",IFERROR(INDEX('Food List'!$G$5:$G$146,MATCH($C273,'Food List'!$B$5:$B$146,0))*IF($D273="",1,$D273),""))</f>
        <v/>
      </c>
      <c r="H273" s="20">
        <f>IF($C273="","",IFERROR(INDEX('Food List'!$H$5:$H$146,MATCH($C273,'Food List'!$B$5:$B$146,0))*IF($D273="",1,$D273),""))</f>
        <v/>
      </c>
      <c r="I273" s="20">
        <f>IF($C273="","",IFERROR(INDEX('Food List'!$I$5:$I$146,MATCH($C273,'Food List'!$B$5:$B$146,0))*IF($D273="",1,$D273),""))</f>
        <v/>
      </c>
    </row>
    <row r="274">
      <c r="A274" s="39" t="n"/>
      <c r="B274" s="40" t="n"/>
      <c r="C274" s="40" t="n"/>
      <c r="D274" s="41" t="n"/>
      <c r="E274" s="19">
        <f>IF($C274="","",IFERROR(INDEX('Food List'!$E$5:$E$146,MATCH($C274,'Food List'!$B$5:$B$146,0))*IF($D274="",1,$D274),""))</f>
        <v/>
      </c>
      <c r="F274" s="20">
        <f>IF($C274="","",IFERROR(INDEX('Food List'!$F$5:$F$146,MATCH($C274,'Food List'!$B$5:$B$146,0))*IF($D274="",1,$D274),""))</f>
        <v/>
      </c>
      <c r="G274" s="20">
        <f>IF($C274="","",IFERROR(INDEX('Food List'!$G$5:$G$146,MATCH($C274,'Food List'!$B$5:$B$146,0))*IF($D274="",1,$D274),""))</f>
        <v/>
      </c>
      <c r="H274" s="20">
        <f>IF($C274="","",IFERROR(INDEX('Food List'!$H$5:$H$146,MATCH($C274,'Food List'!$B$5:$B$146,0))*IF($D274="",1,$D274),""))</f>
        <v/>
      </c>
      <c r="I274" s="20">
        <f>IF($C274="","",IFERROR(INDEX('Food List'!$I$5:$I$146,MATCH($C274,'Food List'!$B$5:$B$146,0))*IF($D274="",1,$D274),""))</f>
        <v/>
      </c>
    </row>
    <row r="275">
      <c r="A275" s="39" t="n"/>
      <c r="B275" s="40" t="n"/>
      <c r="C275" s="40" t="n"/>
      <c r="D275" s="41" t="n"/>
      <c r="E275" s="19">
        <f>IF($C275="","",IFERROR(INDEX('Food List'!$E$5:$E$146,MATCH($C275,'Food List'!$B$5:$B$146,0))*IF($D275="",1,$D275),""))</f>
        <v/>
      </c>
      <c r="F275" s="20">
        <f>IF($C275="","",IFERROR(INDEX('Food List'!$F$5:$F$146,MATCH($C275,'Food List'!$B$5:$B$146,0))*IF($D275="",1,$D275),""))</f>
        <v/>
      </c>
      <c r="G275" s="20">
        <f>IF($C275="","",IFERROR(INDEX('Food List'!$G$5:$G$146,MATCH($C275,'Food List'!$B$5:$B$146,0))*IF($D275="",1,$D275),""))</f>
        <v/>
      </c>
      <c r="H275" s="20">
        <f>IF($C275="","",IFERROR(INDEX('Food List'!$H$5:$H$146,MATCH($C275,'Food List'!$B$5:$B$146,0))*IF($D275="",1,$D275),""))</f>
        <v/>
      </c>
      <c r="I275" s="20">
        <f>IF($C275="","",IFERROR(INDEX('Food List'!$I$5:$I$146,MATCH($C275,'Food List'!$B$5:$B$146,0))*IF($D275="",1,$D275),""))</f>
        <v/>
      </c>
    </row>
    <row r="276">
      <c r="A276" s="39" t="n"/>
      <c r="B276" s="40" t="n"/>
      <c r="C276" s="40" t="n"/>
      <c r="D276" s="41" t="n"/>
      <c r="E276" s="19">
        <f>IF($C276="","",IFERROR(INDEX('Food List'!$E$5:$E$146,MATCH($C276,'Food List'!$B$5:$B$146,0))*IF($D276="",1,$D276),""))</f>
        <v/>
      </c>
      <c r="F276" s="20">
        <f>IF($C276="","",IFERROR(INDEX('Food List'!$F$5:$F$146,MATCH($C276,'Food List'!$B$5:$B$146,0))*IF($D276="",1,$D276),""))</f>
        <v/>
      </c>
      <c r="G276" s="20">
        <f>IF($C276="","",IFERROR(INDEX('Food List'!$G$5:$G$146,MATCH($C276,'Food List'!$B$5:$B$146,0))*IF($D276="",1,$D276),""))</f>
        <v/>
      </c>
      <c r="H276" s="20">
        <f>IF($C276="","",IFERROR(INDEX('Food List'!$H$5:$H$146,MATCH($C276,'Food List'!$B$5:$B$146,0))*IF($D276="",1,$D276),""))</f>
        <v/>
      </c>
      <c r="I276" s="20">
        <f>IF($C276="","",IFERROR(INDEX('Food List'!$I$5:$I$146,MATCH($C276,'Food List'!$B$5:$B$146,0))*IF($D276="",1,$D276),""))</f>
        <v/>
      </c>
    </row>
    <row r="277">
      <c r="A277" s="39" t="n"/>
      <c r="B277" s="40" t="n"/>
      <c r="C277" s="40" t="n"/>
      <c r="D277" s="41" t="n"/>
      <c r="E277" s="19">
        <f>IF($C277="","",IFERROR(INDEX('Food List'!$E$5:$E$146,MATCH($C277,'Food List'!$B$5:$B$146,0))*IF($D277="",1,$D277),""))</f>
        <v/>
      </c>
      <c r="F277" s="20">
        <f>IF($C277="","",IFERROR(INDEX('Food List'!$F$5:$F$146,MATCH($C277,'Food List'!$B$5:$B$146,0))*IF($D277="",1,$D277),""))</f>
        <v/>
      </c>
      <c r="G277" s="20">
        <f>IF($C277="","",IFERROR(INDEX('Food List'!$G$5:$G$146,MATCH($C277,'Food List'!$B$5:$B$146,0))*IF($D277="",1,$D277),""))</f>
        <v/>
      </c>
      <c r="H277" s="20">
        <f>IF($C277="","",IFERROR(INDEX('Food List'!$H$5:$H$146,MATCH($C277,'Food List'!$B$5:$B$146,0))*IF($D277="",1,$D277),""))</f>
        <v/>
      </c>
      <c r="I277" s="20">
        <f>IF($C277="","",IFERROR(INDEX('Food List'!$I$5:$I$146,MATCH($C277,'Food List'!$B$5:$B$146,0))*IF($D277="",1,$D277),""))</f>
        <v/>
      </c>
    </row>
    <row r="278">
      <c r="A278" s="39" t="n"/>
      <c r="B278" s="40" t="n"/>
      <c r="C278" s="40" t="n"/>
      <c r="D278" s="41" t="n"/>
      <c r="E278" s="19">
        <f>IF($C278="","",IFERROR(INDEX('Food List'!$E$5:$E$146,MATCH($C278,'Food List'!$B$5:$B$146,0))*IF($D278="",1,$D278),""))</f>
        <v/>
      </c>
      <c r="F278" s="20">
        <f>IF($C278="","",IFERROR(INDEX('Food List'!$F$5:$F$146,MATCH($C278,'Food List'!$B$5:$B$146,0))*IF($D278="",1,$D278),""))</f>
        <v/>
      </c>
      <c r="G278" s="20">
        <f>IF($C278="","",IFERROR(INDEX('Food List'!$G$5:$G$146,MATCH($C278,'Food List'!$B$5:$B$146,0))*IF($D278="",1,$D278),""))</f>
        <v/>
      </c>
      <c r="H278" s="20">
        <f>IF($C278="","",IFERROR(INDEX('Food List'!$H$5:$H$146,MATCH($C278,'Food List'!$B$5:$B$146,0))*IF($D278="",1,$D278),""))</f>
        <v/>
      </c>
      <c r="I278" s="20">
        <f>IF($C278="","",IFERROR(INDEX('Food List'!$I$5:$I$146,MATCH($C278,'Food List'!$B$5:$B$146,0))*IF($D278="",1,$D278),""))</f>
        <v/>
      </c>
    </row>
    <row r="279">
      <c r="A279" s="39" t="n"/>
      <c r="B279" s="40" t="n"/>
      <c r="C279" s="40" t="n"/>
      <c r="D279" s="41" t="n"/>
      <c r="E279" s="19">
        <f>IF($C279="","",IFERROR(INDEX('Food List'!$E$5:$E$146,MATCH($C279,'Food List'!$B$5:$B$146,0))*IF($D279="",1,$D279),""))</f>
        <v/>
      </c>
      <c r="F279" s="20">
        <f>IF($C279="","",IFERROR(INDEX('Food List'!$F$5:$F$146,MATCH($C279,'Food List'!$B$5:$B$146,0))*IF($D279="",1,$D279),""))</f>
        <v/>
      </c>
      <c r="G279" s="20">
        <f>IF($C279="","",IFERROR(INDEX('Food List'!$G$5:$G$146,MATCH($C279,'Food List'!$B$5:$B$146,0))*IF($D279="",1,$D279),""))</f>
        <v/>
      </c>
      <c r="H279" s="20">
        <f>IF($C279="","",IFERROR(INDEX('Food List'!$H$5:$H$146,MATCH($C279,'Food List'!$B$5:$B$146,0))*IF($D279="",1,$D279),""))</f>
        <v/>
      </c>
      <c r="I279" s="20">
        <f>IF($C279="","",IFERROR(INDEX('Food List'!$I$5:$I$146,MATCH($C279,'Food List'!$B$5:$B$146,0))*IF($D279="",1,$D279),""))</f>
        <v/>
      </c>
    </row>
    <row r="280">
      <c r="A280" s="39" t="n"/>
      <c r="B280" s="40" t="n"/>
      <c r="C280" s="40" t="n"/>
      <c r="D280" s="41" t="n"/>
      <c r="E280" s="19">
        <f>IF($C280="","",IFERROR(INDEX('Food List'!$E$5:$E$146,MATCH($C280,'Food List'!$B$5:$B$146,0))*IF($D280="",1,$D280),""))</f>
        <v/>
      </c>
      <c r="F280" s="20">
        <f>IF($C280="","",IFERROR(INDEX('Food List'!$F$5:$F$146,MATCH($C280,'Food List'!$B$5:$B$146,0))*IF($D280="",1,$D280),""))</f>
        <v/>
      </c>
      <c r="G280" s="20">
        <f>IF($C280="","",IFERROR(INDEX('Food List'!$G$5:$G$146,MATCH($C280,'Food List'!$B$5:$B$146,0))*IF($D280="",1,$D280),""))</f>
        <v/>
      </c>
      <c r="H280" s="20">
        <f>IF($C280="","",IFERROR(INDEX('Food List'!$H$5:$H$146,MATCH($C280,'Food List'!$B$5:$B$146,0))*IF($D280="",1,$D280),""))</f>
        <v/>
      </c>
      <c r="I280" s="20">
        <f>IF($C280="","",IFERROR(INDEX('Food List'!$I$5:$I$146,MATCH($C280,'Food List'!$B$5:$B$146,0))*IF($D280="",1,$D280),""))</f>
        <v/>
      </c>
    </row>
    <row r="281">
      <c r="A281" s="39" t="n"/>
      <c r="B281" s="40" t="n"/>
      <c r="C281" s="40" t="n"/>
      <c r="D281" s="41" t="n"/>
      <c r="E281" s="19">
        <f>IF($C281="","",IFERROR(INDEX('Food List'!$E$5:$E$146,MATCH($C281,'Food List'!$B$5:$B$146,0))*IF($D281="",1,$D281),""))</f>
        <v/>
      </c>
      <c r="F281" s="20">
        <f>IF($C281="","",IFERROR(INDEX('Food List'!$F$5:$F$146,MATCH($C281,'Food List'!$B$5:$B$146,0))*IF($D281="",1,$D281),""))</f>
        <v/>
      </c>
      <c r="G281" s="20">
        <f>IF($C281="","",IFERROR(INDEX('Food List'!$G$5:$G$146,MATCH($C281,'Food List'!$B$5:$B$146,0))*IF($D281="",1,$D281),""))</f>
        <v/>
      </c>
      <c r="H281" s="20">
        <f>IF($C281="","",IFERROR(INDEX('Food List'!$H$5:$H$146,MATCH($C281,'Food List'!$B$5:$B$146,0))*IF($D281="",1,$D281),""))</f>
        <v/>
      </c>
      <c r="I281" s="20">
        <f>IF($C281="","",IFERROR(INDEX('Food List'!$I$5:$I$146,MATCH($C281,'Food List'!$B$5:$B$146,0))*IF($D281="",1,$D281),""))</f>
        <v/>
      </c>
    </row>
    <row r="282">
      <c r="A282" s="39" t="n"/>
      <c r="B282" s="40" t="n"/>
      <c r="C282" s="40" t="n"/>
      <c r="D282" s="41" t="n"/>
      <c r="E282" s="19">
        <f>IF($C282="","",IFERROR(INDEX('Food List'!$E$5:$E$146,MATCH($C282,'Food List'!$B$5:$B$146,0))*IF($D282="",1,$D282),""))</f>
        <v/>
      </c>
      <c r="F282" s="20">
        <f>IF($C282="","",IFERROR(INDEX('Food List'!$F$5:$F$146,MATCH($C282,'Food List'!$B$5:$B$146,0))*IF($D282="",1,$D282),""))</f>
        <v/>
      </c>
      <c r="G282" s="20">
        <f>IF($C282="","",IFERROR(INDEX('Food List'!$G$5:$G$146,MATCH($C282,'Food List'!$B$5:$B$146,0))*IF($D282="",1,$D282),""))</f>
        <v/>
      </c>
      <c r="H282" s="20">
        <f>IF($C282="","",IFERROR(INDEX('Food List'!$H$5:$H$146,MATCH($C282,'Food List'!$B$5:$B$146,0))*IF($D282="",1,$D282),""))</f>
        <v/>
      </c>
      <c r="I282" s="20">
        <f>IF($C282="","",IFERROR(INDEX('Food List'!$I$5:$I$146,MATCH($C282,'Food List'!$B$5:$B$146,0))*IF($D282="",1,$D282),""))</f>
        <v/>
      </c>
    </row>
    <row r="283">
      <c r="A283" s="39" t="n"/>
      <c r="B283" s="40" t="n"/>
      <c r="C283" s="40" t="n"/>
      <c r="D283" s="41" t="n"/>
      <c r="E283" s="19">
        <f>IF($C283="","",IFERROR(INDEX('Food List'!$E$5:$E$146,MATCH($C283,'Food List'!$B$5:$B$146,0))*IF($D283="",1,$D283),""))</f>
        <v/>
      </c>
      <c r="F283" s="20">
        <f>IF($C283="","",IFERROR(INDEX('Food List'!$F$5:$F$146,MATCH($C283,'Food List'!$B$5:$B$146,0))*IF($D283="",1,$D283),""))</f>
        <v/>
      </c>
      <c r="G283" s="20">
        <f>IF($C283="","",IFERROR(INDEX('Food List'!$G$5:$G$146,MATCH($C283,'Food List'!$B$5:$B$146,0))*IF($D283="",1,$D283),""))</f>
        <v/>
      </c>
      <c r="H283" s="20">
        <f>IF($C283="","",IFERROR(INDEX('Food List'!$H$5:$H$146,MATCH($C283,'Food List'!$B$5:$B$146,0))*IF($D283="",1,$D283),""))</f>
        <v/>
      </c>
      <c r="I283" s="20">
        <f>IF($C283="","",IFERROR(INDEX('Food List'!$I$5:$I$146,MATCH($C283,'Food List'!$B$5:$B$146,0))*IF($D283="",1,$D283),""))</f>
        <v/>
      </c>
    </row>
    <row r="284">
      <c r="A284" s="39" t="n"/>
      <c r="B284" s="40" t="n"/>
      <c r="C284" s="40" t="n"/>
      <c r="D284" s="41" t="n"/>
      <c r="E284" s="19">
        <f>IF($C284="","",IFERROR(INDEX('Food List'!$E$5:$E$146,MATCH($C284,'Food List'!$B$5:$B$146,0))*IF($D284="",1,$D284),""))</f>
        <v/>
      </c>
      <c r="F284" s="20">
        <f>IF($C284="","",IFERROR(INDEX('Food List'!$F$5:$F$146,MATCH($C284,'Food List'!$B$5:$B$146,0))*IF($D284="",1,$D284),""))</f>
        <v/>
      </c>
      <c r="G284" s="20">
        <f>IF($C284="","",IFERROR(INDEX('Food List'!$G$5:$G$146,MATCH($C284,'Food List'!$B$5:$B$146,0))*IF($D284="",1,$D284),""))</f>
        <v/>
      </c>
      <c r="H284" s="20">
        <f>IF($C284="","",IFERROR(INDEX('Food List'!$H$5:$H$146,MATCH($C284,'Food List'!$B$5:$B$146,0))*IF($D284="",1,$D284),""))</f>
        <v/>
      </c>
      <c r="I284" s="20">
        <f>IF($C284="","",IFERROR(INDEX('Food List'!$I$5:$I$146,MATCH($C284,'Food List'!$B$5:$B$146,0))*IF($D284="",1,$D284),""))</f>
        <v/>
      </c>
    </row>
    <row r="285">
      <c r="A285" s="39" t="n"/>
      <c r="B285" s="40" t="n"/>
      <c r="C285" s="40" t="n"/>
      <c r="D285" s="41" t="n"/>
      <c r="E285" s="19">
        <f>IF($C285="","",IFERROR(INDEX('Food List'!$E$5:$E$146,MATCH($C285,'Food List'!$B$5:$B$146,0))*IF($D285="",1,$D285),""))</f>
        <v/>
      </c>
      <c r="F285" s="20">
        <f>IF($C285="","",IFERROR(INDEX('Food List'!$F$5:$F$146,MATCH($C285,'Food List'!$B$5:$B$146,0))*IF($D285="",1,$D285),""))</f>
        <v/>
      </c>
      <c r="G285" s="20">
        <f>IF($C285="","",IFERROR(INDEX('Food List'!$G$5:$G$146,MATCH($C285,'Food List'!$B$5:$B$146,0))*IF($D285="",1,$D285),""))</f>
        <v/>
      </c>
      <c r="H285" s="20">
        <f>IF($C285="","",IFERROR(INDEX('Food List'!$H$5:$H$146,MATCH($C285,'Food List'!$B$5:$B$146,0))*IF($D285="",1,$D285),""))</f>
        <v/>
      </c>
      <c r="I285" s="20">
        <f>IF($C285="","",IFERROR(INDEX('Food List'!$I$5:$I$146,MATCH($C285,'Food List'!$B$5:$B$146,0))*IF($D285="",1,$D285),""))</f>
        <v/>
      </c>
    </row>
    <row r="286">
      <c r="A286" s="39" t="n"/>
      <c r="B286" s="40" t="n"/>
      <c r="C286" s="40" t="n"/>
      <c r="D286" s="41" t="n"/>
      <c r="E286" s="19">
        <f>IF($C286="","",IFERROR(INDEX('Food List'!$E$5:$E$146,MATCH($C286,'Food List'!$B$5:$B$146,0))*IF($D286="",1,$D286),""))</f>
        <v/>
      </c>
      <c r="F286" s="20">
        <f>IF($C286="","",IFERROR(INDEX('Food List'!$F$5:$F$146,MATCH($C286,'Food List'!$B$5:$B$146,0))*IF($D286="",1,$D286),""))</f>
        <v/>
      </c>
      <c r="G286" s="20">
        <f>IF($C286="","",IFERROR(INDEX('Food List'!$G$5:$G$146,MATCH($C286,'Food List'!$B$5:$B$146,0))*IF($D286="",1,$D286),""))</f>
        <v/>
      </c>
      <c r="H286" s="20">
        <f>IF($C286="","",IFERROR(INDEX('Food List'!$H$5:$H$146,MATCH($C286,'Food List'!$B$5:$B$146,0))*IF($D286="",1,$D286),""))</f>
        <v/>
      </c>
      <c r="I286" s="20">
        <f>IF($C286="","",IFERROR(INDEX('Food List'!$I$5:$I$146,MATCH($C286,'Food List'!$B$5:$B$146,0))*IF($D286="",1,$D286),""))</f>
        <v/>
      </c>
    </row>
    <row r="287">
      <c r="A287" s="39" t="n"/>
      <c r="B287" s="40" t="n"/>
      <c r="C287" s="40" t="n"/>
      <c r="D287" s="41" t="n"/>
      <c r="E287" s="19">
        <f>IF($C287="","",IFERROR(INDEX('Food List'!$E$5:$E$146,MATCH($C287,'Food List'!$B$5:$B$146,0))*IF($D287="",1,$D287),""))</f>
        <v/>
      </c>
      <c r="F287" s="20">
        <f>IF($C287="","",IFERROR(INDEX('Food List'!$F$5:$F$146,MATCH($C287,'Food List'!$B$5:$B$146,0))*IF($D287="",1,$D287),""))</f>
        <v/>
      </c>
      <c r="G287" s="20">
        <f>IF($C287="","",IFERROR(INDEX('Food List'!$G$5:$G$146,MATCH($C287,'Food List'!$B$5:$B$146,0))*IF($D287="",1,$D287),""))</f>
        <v/>
      </c>
      <c r="H287" s="20">
        <f>IF($C287="","",IFERROR(INDEX('Food List'!$H$5:$H$146,MATCH($C287,'Food List'!$B$5:$B$146,0))*IF($D287="",1,$D287),""))</f>
        <v/>
      </c>
      <c r="I287" s="20">
        <f>IF($C287="","",IFERROR(INDEX('Food List'!$I$5:$I$146,MATCH($C287,'Food List'!$B$5:$B$146,0))*IF($D287="",1,$D287),""))</f>
        <v/>
      </c>
    </row>
    <row r="288">
      <c r="A288" s="39" t="n"/>
      <c r="B288" s="40" t="n"/>
      <c r="C288" s="40" t="n"/>
      <c r="D288" s="41" t="n"/>
      <c r="E288" s="19">
        <f>IF($C288="","",IFERROR(INDEX('Food List'!$E$5:$E$146,MATCH($C288,'Food List'!$B$5:$B$146,0))*IF($D288="",1,$D288),""))</f>
        <v/>
      </c>
      <c r="F288" s="20">
        <f>IF($C288="","",IFERROR(INDEX('Food List'!$F$5:$F$146,MATCH($C288,'Food List'!$B$5:$B$146,0))*IF($D288="",1,$D288),""))</f>
        <v/>
      </c>
      <c r="G288" s="20">
        <f>IF($C288="","",IFERROR(INDEX('Food List'!$G$5:$G$146,MATCH($C288,'Food List'!$B$5:$B$146,0))*IF($D288="",1,$D288),""))</f>
        <v/>
      </c>
      <c r="H288" s="20">
        <f>IF($C288="","",IFERROR(INDEX('Food List'!$H$5:$H$146,MATCH($C288,'Food List'!$B$5:$B$146,0))*IF($D288="",1,$D288),""))</f>
        <v/>
      </c>
      <c r="I288" s="20">
        <f>IF($C288="","",IFERROR(INDEX('Food List'!$I$5:$I$146,MATCH($C288,'Food List'!$B$5:$B$146,0))*IF($D288="",1,$D288),""))</f>
        <v/>
      </c>
    </row>
    <row r="289">
      <c r="A289" s="39" t="n"/>
      <c r="B289" s="40" t="n"/>
      <c r="C289" s="40" t="n"/>
      <c r="D289" s="41" t="n"/>
      <c r="E289" s="19">
        <f>IF($C289="","",IFERROR(INDEX('Food List'!$E$5:$E$146,MATCH($C289,'Food List'!$B$5:$B$146,0))*IF($D289="",1,$D289),""))</f>
        <v/>
      </c>
      <c r="F289" s="20">
        <f>IF($C289="","",IFERROR(INDEX('Food List'!$F$5:$F$146,MATCH($C289,'Food List'!$B$5:$B$146,0))*IF($D289="",1,$D289),""))</f>
        <v/>
      </c>
      <c r="G289" s="20">
        <f>IF($C289="","",IFERROR(INDEX('Food List'!$G$5:$G$146,MATCH($C289,'Food List'!$B$5:$B$146,0))*IF($D289="",1,$D289),""))</f>
        <v/>
      </c>
      <c r="H289" s="20">
        <f>IF($C289="","",IFERROR(INDEX('Food List'!$H$5:$H$146,MATCH($C289,'Food List'!$B$5:$B$146,0))*IF($D289="",1,$D289),""))</f>
        <v/>
      </c>
      <c r="I289" s="20">
        <f>IF($C289="","",IFERROR(INDEX('Food List'!$I$5:$I$146,MATCH($C289,'Food List'!$B$5:$B$146,0))*IF($D289="",1,$D289),""))</f>
        <v/>
      </c>
    </row>
    <row r="290">
      <c r="A290" s="39" t="n"/>
      <c r="B290" s="40" t="n"/>
      <c r="C290" s="40" t="n"/>
      <c r="D290" s="41" t="n"/>
      <c r="E290" s="19">
        <f>IF($C290="","",IFERROR(INDEX('Food List'!$E$5:$E$146,MATCH($C290,'Food List'!$B$5:$B$146,0))*IF($D290="",1,$D290),""))</f>
        <v/>
      </c>
      <c r="F290" s="20">
        <f>IF($C290="","",IFERROR(INDEX('Food List'!$F$5:$F$146,MATCH($C290,'Food List'!$B$5:$B$146,0))*IF($D290="",1,$D290),""))</f>
        <v/>
      </c>
      <c r="G290" s="20">
        <f>IF($C290="","",IFERROR(INDEX('Food List'!$G$5:$G$146,MATCH($C290,'Food List'!$B$5:$B$146,0))*IF($D290="",1,$D290),""))</f>
        <v/>
      </c>
      <c r="H290" s="20">
        <f>IF($C290="","",IFERROR(INDEX('Food List'!$H$5:$H$146,MATCH($C290,'Food List'!$B$5:$B$146,0))*IF($D290="",1,$D290),""))</f>
        <v/>
      </c>
      <c r="I290" s="20">
        <f>IF($C290="","",IFERROR(INDEX('Food List'!$I$5:$I$146,MATCH($C290,'Food List'!$B$5:$B$146,0))*IF($D290="",1,$D290),""))</f>
        <v/>
      </c>
    </row>
    <row r="291">
      <c r="A291" s="39" t="n"/>
      <c r="B291" s="40" t="n"/>
      <c r="C291" s="40" t="n"/>
      <c r="D291" s="41" t="n"/>
      <c r="E291" s="19">
        <f>IF($C291="","",IFERROR(INDEX('Food List'!$E$5:$E$146,MATCH($C291,'Food List'!$B$5:$B$146,0))*IF($D291="",1,$D291),""))</f>
        <v/>
      </c>
      <c r="F291" s="20">
        <f>IF($C291="","",IFERROR(INDEX('Food List'!$F$5:$F$146,MATCH($C291,'Food List'!$B$5:$B$146,0))*IF($D291="",1,$D291),""))</f>
        <v/>
      </c>
      <c r="G291" s="20">
        <f>IF($C291="","",IFERROR(INDEX('Food List'!$G$5:$G$146,MATCH($C291,'Food List'!$B$5:$B$146,0))*IF($D291="",1,$D291),""))</f>
        <v/>
      </c>
      <c r="H291" s="20">
        <f>IF($C291="","",IFERROR(INDEX('Food List'!$H$5:$H$146,MATCH($C291,'Food List'!$B$5:$B$146,0))*IF($D291="",1,$D291),""))</f>
        <v/>
      </c>
      <c r="I291" s="20">
        <f>IF($C291="","",IFERROR(INDEX('Food List'!$I$5:$I$146,MATCH($C291,'Food List'!$B$5:$B$146,0))*IF($D291="",1,$D291),""))</f>
        <v/>
      </c>
    </row>
    <row r="292">
      <c r="A292" s="39" t="n"/>
      <c r="B292" s="40" t="n"/>
      <c r="C292" s="40" t="n"/>
      <c r="D292" s="41" t="n"/>
      <c r="E292" s="19">
        <f>IF($C292="","",IFERROR(INDEX('Food List'!$E$5:$E$146,MATCH($C292,'Food List'!$B$5:$B$146,0))*IF($D292="",1,$D292),""))</f>
        <v/>
      </c>
      <c r="F292" s="20">
        <f>IF($C292="","",IFERROR(INDEX('Food List'!$F$5:$F$146,MATCH($C292,'Food List'!$B$5:$B$146,0))*IF($D292="",1,$D292),""))</f>
        <v/>
      </c>
      <c r="G292" s="20">
        <f>IF($C292="","",IFERROR(INDEX('Food List'!$G$5:$G$146,MATCH($C292,'Food List'!$B$5:$B$146,0))*IF($D292="",1,$D292),""))</f>
        <v/>
      </c>
      <c r="H292" s="20">
        <f>IF($C292="","",IFERROR(INDEX('Food List'!$H$5:$H$146,MATCH($C292,'Food List'!$B$5:$B$146,0))*IF($D292="",1,$D292),""))</f>
        <v/>
      </c>
      <c r="I292" s="20">
        <f>IF($C292="","",IFERROR(INDEX('Food List'!$I$5:$I$146,MATCH($C292,'Food List'!$B$5:$B$146,0))*IF($D292="",1,$D292),""))</f>
        <v/>
      </c>
    </row>
    <row r="293">
      <c r="A293" s="39" t="n"/>
      <c r="B293" s="40" t="n"/>
      <c r="C293" s="40" t="n"/>
      <c r="D293" s="41" t="n"/>
      <c r="E293" s="19">
        <f>IF($C293="","",IFERROR(INDEX('Food List'!$E$5:$E$146,MATCH($C293,'Food List'!$B$5:$B$146,0))*IF($D293="",1,$D293),""))</f>
        <v/>
      </c>
      <c r="F293" s="20">
        <f>IF($C293="","",IFERROR(INDEX('Food List'!$F$5:$F$146,MATCH($C293,'Food List'!$B$5:$B$146,0))*IF($D293="",1,$D293),""))</f>
        <v/>
      </c>
      <c r="G293" s="20">
        <f>IF($C293="","",IFERROR(INDEX('Food List'!$G$5:$G$146,MATCH($C293,'Food List'!$B$5:$B$146,0))*IF($D293="",1,$D293),""))</f>
        <v/>
      </c>
      <c r="H293" s="20">
        <f>IF($C293="","",IFERROR(INDEX('Food List'!$H$5:$H$146,MATCH($C293,'Food List'!$B$5:$B$146,0))*IF($D293="",1,$D293),""))</f>
        <v/>
      </c>
      <c r="I293" s="20">
        <f>IF($C293="","",IFERROR(INDEX('Food List'!$I$5:$I$146,MATCH($C293,'Food List'!$B$5:$B$146,0))*IF($D293="",1,$D293),""))</f>
        <v/>
      </c>
    </row>
    <row r="294">
      <c r="A294" s="39" t="n"/>
      <c r="B294" s="40" t="n"/>
      <c r="C294" s="40" t="n"/>
      <c r="D294" s="41" t="n"/>
      <c r="E294" s="19">
        <f>IF($C294="","",IFERROR(INDEX('Food List'!$E$5:$E$146,MATCH($C294,'Food List'!$B$5:$B$146,0))*IF($D294="",1,$D294),""))</f>
        <v/>
      </c>
      <c r="F294" s="20">
        <f>IF($C294="","",IFERROR(INDEX('Food List'!$F$5:$F$146,MATCH($C294,'Food List'!$B$5:$B$146,0))*IF($D294="",1,$D294),""))</f>
        <v/>
      </c>
      <c r="G294" s="20">
        <f>IF($C294="","",IFERROR(INDEX('Food List'!$G$5:$G$146,MATCH($C294,'Food List'!$B$5:$B$146,0))*IF($D294="",1,$D294),""))</f>
        <v/>
      </c>
      <c r="H294" s="20">
        <f>IF($C294="","",IFERROR(INDEX('Food List'!$H$5:$H$146,MATCH($C294,'Food List'!$B$5:$B$146,0))*IF($D294="",1,$D294),""))</f>
        <v/>
      </c>
      <c r="I294" s="20">
        <f>IF($C294="","",IFERROR(INDEX('Food List'!$I$5:$I$146,MATCH($C294,'Food List'!$B$5:$B$146,0))*IF($D294="",1,$D294),""))</f>
        <v/>
      </c>
    </row>
    <row r="295">
      <c r="A295" s="39" t="n"/>
      <c r="B295" s="40" t="n"/>
      <c r="C295" s="40" t="n"/>
      <c r="D295" s="41" t="n"/>
      <c r="E295" s="19">
        <f>IF($C295="","",IFERROR(INDEX('Food List'!$E$5:$E$146,MATCH($C295,'Food List'!$B$5:$B$146,0))*IF($D295="",1,$D295),""))</f>
        <v/>
      </c>
      <c r="F295" s="20">
        <f>IF($C295="","",IFERROR(INDEX('Food List'!$F$5:$F$146,MATCH($C295,'Food List'!$B$5:$B$146,0))*IF($D295="",1,$D295),""))</f>
        <v/>
      </c>
      <c r="G295" s="20">
        <f>IF($C295="","",IFERROR(INDEX('Food List'!$G$5:$G$146,MATCH($C295,'Food List'!$B$5:$B$146,0))*IF($D295="",1,$D295),""))</f>
        <v/>
      </c>
      <c r="H295" s="20">
        <f>IF($C295="","",IFERROR(INDEX('Food List'!$H$5:$H$146,MATCH($C295,'Food List'!$B$5:$B$146,0))*IF($D295="",1,$D295),""))</f>
        <v/>
      </c>
      <c r="I295" s="20">
        <f>IF($C295="","",IFERROR(INDEX('Food List'!$I$5:$I$146,MATCH($C295,'Food List'!$B$5:$B$146,0))*IF($D295="",1,$D295),""))</f>
        <v/>
      </c>
    </row>
    <row r="296">
      <c r="A296" s="39" t="n"/>
      <c r="B296" s="40" t="n"/>
      <c r="C296" s="40" t="n"/>
      <c r="D296" s="41" t="n"/>
      <c r="E296" s="19">
        <f>IF($C296="","",IFERROR(INDEX('Food List'!$E$5:$E$146,MATCH($C296,'Food List'!$B$5:$B$146,0))*IF($D296="",1,$D296),""))</f>
        <v/>
      </c>
      <c r="F296" s="20">
        <f>IF($C296="","",IFERROR(INDEX('Food List'!$F$5:$F$146,MATCH($C296,'Food List'!$B$5:$B$146,0))*IF($D296="",1,$D296),""))</f>
        <v/>
      </c>
      <c r="G296" s="20">
        <f>IF($C296="","",IFERROR(INDEX('Food List'!$G$5:$G$146,MATCH($C296,'Food List'!$B$5:$B$146,0))*IF($D296="",1,$D296),""))</f>
        <v/>
      </c>
      <c r="H296" s="20">
        <f>IF($C296="","",IFERROR(INDEX('Food List'!$H$5:$H$146,MATCH($C296,'Food List'!$B$5:$B$146,0))*IF($D296="",1,$D296),""))</f>
        <v/>
      </c>
      <c r="I296" s="20">
        <f>IF($C296="","",IFERROR(INDEX('Food List'!$I$5:$I$146,MATCH($C296,'Food List'!$B$5:$B$146,0))*IF($D296="",1,$D296),""))</f>
        <v/>
      </c>
    </row>
    <row r="297">
      <c r="A297" s="39" t="n"/>
      <c r="B297" s="40" t="n"/>
      <c r="C297" s="40" t="n"/>
      <c r="D297" s="41" t="n"/>
      <c r="E297" s="19">
        <f>IF($C297="","",IFERROR(INDEX('Food List'!$E$5:$E$146,MATCH($C297,'Food List'!$B$5:$B$146,0))*IF($D297="",1,$D297),""))</f>
        <v/>
      </c>
      <c r="F297" s="20">
        <f>IF($C297="","",IFERROR(INDEX('Food List'!$F$5:$F$146,MATCH($C297,'Food List'!$B$5:$B$146,0))*IF($D297="",1,$D297),""))</f>
        <v/>
      </c>
      <c r="G297" s="20">
        <f>IF($C297="","",IFERROR(INDEX('Food List'!$G$5:$G$146,MATCH($C297,'Food List'!$B$5:$B$146,0))*IF($D297="",1,$D297),""))</f>
        <v/>
      </c>
      <c r="H297" s="20">
        <f>IF($C297="","",IFERROR(INDEX('Food List'!$H$5:$H$146,MATCH($C297,'Food List'!$B$5:$B$146,0))*IF($D297="",1,$D297),""))</f>
        <v/>
      </c>
      <c r="I297" s="20">
        <f>IF($C297="","",IFERROR(INDEX('Food List'!$I$5:$I$146,MATCH($C297,'Food List'!$B$5:$B$146,0))*IF($D297="",1,$D297),""))</f>
        <v/>
      </c>
    </row>
    <row r="298">
      <c r="A298" s="39" t="n"/>
      <c r="B298" s="40" t="n"/>
      <c r="C298" s="40" t="n"/>
      <c r="D298" s="41" t="n"/>
      <c r="E298" s="19">
        <f>IF($C298="","",IFERROR(INDEX('Food List'!$E$5:$E$146,MATCH($C298,'Food List'!$B$5:$B$146,0))*IF($D298="",1,$D298),""))</f>
        <v/>
      </c>
      <c r="F298" s="20">
        <f>IF($C298="","",IFERROR(INDEX('Food List'!$F$5:$F$146,MATCH($C298,'Food List'!$B$5:$B$146,0))*IF($D298="",1,$D298),""))</f>
        <v/>
      </c>
      <c r="G298" s="20">
        <f>IF($C298="","",IFERROR(INDEX('Food List'!$G$5:$G$146,MATCH($C298,'Food List'!$B$5:$B$146,0))*IF($D298="",1,$D298),""))</f>
        <v/>
      </c>
      <c r="H298" s="20">
        <f>IF($C298="","",IFERROR(INDEX('Food List'!$H$5:$H$146,MATCH($C298,'Food List'!$B$5:$B$146,0))*IF($D298="",1,$D298),""))</f>
        <v/>
      </c>
      <c r="I298" s="20">
        <f>IF($C298="","",IFERROR(INDEX('Food List'!$I$5:$I$146,MATCH($C298,'Food List'!$B$5:$B$146,0))*IF($D298="",1,$D298),""))</f>
        <v/>
      </c>
    </row>
    <row r="299">
      <c r="A299" s="39" t="n"/>
      <c r="B299" s="40" t="n"/>
      <c r="C299" s="40" t="n"/>
      <c r="D299" s="41" t="n"/>
      <c r="E299" s="19">
        <f>IF($C299="","",IFERROR(INDEX('Food List'!$E$5:$E$146,MATCH($C299,'Food List'!$B$5:$B$146,0))*IF($D299="",1,$D299),""))</f>
        <v/>
      </c>
      <c r="F299" s="20">
        <f>IF($C299="","",IFERROR(INDEX('Food List'!$F$5:$F$146,MATCH($C299,'Food List'!$B$5:$B$146,0))*IF($D299="",1,$D299),""))</f>
        <v/>
      </c>
      <c r="G299" s="20">
        <f>IF($C299="","",IFERROR(INDEX('Food List'!$G$5:$G$146,MATCH($C299,'Food List'!$B$5:$B$146,0))*IF($D299="",1,$D299),""))</f>
        <v/>
      </c>
      <c r="H299" s="20">
        <f>IF($C299="","",IFERROR(INDEX('Food List'!$H$5:$H$146,MATCH($C299,'Food List'!$B$5:$B$146,0))*IF($D299="",1,$D299),""))</f>
        <v/>
      </c>
      <c r="I299" s="20">
        <f>IF($C299="","",IFERROR(INDEX('Food List'!$I$5:$I$146,MATCH($C299,'Food List'!$B$5:$B$146,0))*IF($D299="",1,$D299),""))</f>
        <v/>
      </c>
    </row>
    <row r="300">
      <c r="A300" s="39" t="n"/>
      <c r="B300" s="40" t="n"/>
      <c r="C300" s="40" t="n"/>
      <c r="D300" s="41" t="n"/>
      <c r="E300" s="19">
        <f>IF($C300="","",IFERROR(INDEX('Food List'!$E$5:$E$146,MATCH($C300,'Food List'!$B$5:$B$146,0))*IF($D300="",1,$D300),""))</f>
        <v/>
      </c>
      <c r="F300" s="20">
        <f>IF($C300="","",IFERROR(INDEX('Food List'!$F$5:$F$146,MATCH($C300,'Food List'!$B$5:$B$146,0))*IF($D300="",1,$D300),""))</f>
        <v/>
      </c>
      <c r="G300" s="20">
        <f>IF($C300="","",IFERROR(INDEX('Food List'!$G$5:$G$146,MATCH($C300,'Food List'!$B$5:$B$146,0))*IF($D300="",1,$D300),""))</f>
        <v/>
      </c>
      <c r="H300" s="20">
        <f>IF($C300="","",IFERROR(INDEX('Food List'!$H$5:$H$146,MATCH($C300,'Food List'!$B$5:$B$146,0))*IF($D300="",1,$D300),""))</f>
        <v/>
      </c>
      <c r="I300" s="20">
        <f>IF($C300="","",IFERROR(INDEX('Food List'!$I$5:$I$146,MATCH($C300,'Food List'!$B$5:$B$146,0))*IF($D300="",1,$D300),""))</f>
        <v/>
      </c>
    </row>
    <row r="301">
      <c r="A301" s="39" t="n"/>
      <c r="B301" s="40" t="n"/>
      <c r="C301" s="40" t="n"/>
      <c r="D301" s="41" t="n"/>
      <c r="E301" s="19">
        <f>IF($C301="","",IFERROR(INDEX('Food List'!$E$5:$E$146,MATCH($C301,'Food List'!$B$5:$B$146,0))*IF($D301="",1,$D301),""))</f>
        <v/>
      </c>
      <c r="F301" s="20">
        <f>IF($C301="","",IFERROR(INDEX('Food List'!$F$5:$F$146,MATCH($C301,'Food List'!$B$5:$B$146,0))*IF($D301="",1,$D301),""))</f>
        <v/>
      </c>
      <c r="G301" s="20">
        <f>IF($C301="","",IFERROR(INDEX('Food List'!$G$5:$G$146,MATCH($C301,'Food List'!$B$5:$B$146,0))*IF($D301="",1,$D301),""))</f>
        <v/>
      </c>
      <c r="H301" s="20">
        <f>IF($C301="","",IFERROR(INDEX('Food List'!$H$5:$H$146,MATCH($C301,'Food List'!$B$5:$B$146,0))*IF($D301="",1,$D301),""))</f>
        <v/>
      </c>
      <c r="I301" s="20">
        <f>IF($C301="","",IFERROR(INDEX('Food List'!$I$5:$I$146,MATCH($C301,'Food List'!$B$5:$B$146,0))*IF($D301="",1,$D301),""))</f>
        <v/>
      </c>
    </row>
    <row r="302">
      <c r="A302" s="39" t="n"/>
      <c r="B302" s="40" t="n"/>
      <c r="C302" s="40" t="n"/>
      <c r="D302" s="41" t="n"/>
      <c r="E302" s="19">
        <f>IF($C302="","",IFERROR(INDEX('Food List'!$E$5:$E$146,MATCH($C302,'Food List'!$B$5:$B$146,0))*IF($D302="",1,$D302),""))</f>
        <v/>
      </c>
      <c r="F302" s="20">
        <f>IF($C302="","",IFERROR(INDEX('Food List'!$F$5:$F$146,MATCH($C302,'Food List'!$B$5:$B$146,0))*IF($D302="",1,$D302),""))</f>
        <v/>
      </c>
      <c r="G302" s="20">
        <f>IF($C302="","",IFERROR(INDEX('Food List'!$G$5:$G$146,MATCH($C302,'Food List'!$B$5:$B$146,0))*IF($D302="",1,$D302),""))</f>
        <v/>
      </c>
      <c r="H302" s="20">
        <f>IF($C302="","",IFERROR(INDEX('Food List'!$H$5:$H$146,MATCH($C302,'Food List'!$B$5:$B$146,0))*IF($D302="",1,$D302),""))</f>
        <v/>
      </c>
      <c r="I302" s="20">
        <f>IF($C302="","",IFERROR(INDEX('Food List'!$I$5:$I$146,MATCH($C302,'Food List'!$B$5:$B$146,0))*IF($D302="",1,$D302),""))</f>
        <v/>
      </c>
    </row>
    <row r="303">
      <c r="A303" s="39" t="n"/>
      <c r="B303" s="40" t="n"/>
      <c r="C303" s="40" t="n"/>
      <c r="D303" s="41" t="n"/>
      <c r="E303" s="19">
        <f>IF($C303="","",IFERROR(INDEX('Food List'!$E$5:$E$146,MATCH($C303,'Food List'!$B$5:$B$146,0))*IF($D303="",1,$D303),""))</f>
        <v/>
      </c>
      <c r="F303" s="20">
        <f>IF($C303="","",IFERROR(INDEX('Food List'!$F$5:$F$146,MATCH($C303,'Food List'!$B$5:$B$146,0))*IF($D303="",1,$D303),""))</f>
        <v/>
      </c>
      <c r="G303" s="20">
        <f>IF($C303="","",IFERROR(INDEX('Food List'!$G$5:$G$146,MATCH($C303,'Food List'!$B$5:$B$146,0))*IF($D303="",1,$D303),""))</f>
        <v/>
      </c>
      <c r="H303" s="20">
        <f>IF($C303="","",IFERROR(INDEX('Food List'!$H$5:$H$146,MATCH($C303,'Food List'!$B$5:$B$146,0))*IF($D303="",1,$D303),""))</f>
        <v/>
      </c>
      <c r="I303" s="20">
        <f>IF($C303="","",IFERROR(INDEX('Food List'!$I$5:$I$146,MATCH($C303,'Food List'!$B$5:$B$146,0))*IF($D303="",1,$D303),""))</f>
        <v/>
      </c>
    </row>
    <row r="304">
      <c r="A304" s="39" t="n"/>
      <c r="B304" s="40" t="n"/>
      <c r="C304" s="40" t="n"/>
      <c r="D304" s="41" t="n"/>
      <c r="E304" s="19">
        <f>IF($C304="","",IFERROR(INDEX('Food List'!$E$5:$E$146,MATCH($C304,'Food List'!$B$5:$B$146,0))*IF($D304="",1,$D304),""))</f>
        <v/>
      </c>
      <c r="F304" s="20">
        <f>IF($C304="","",IFERROR(INDEX('Food List'!$F$5:$F$146,MATCH($C304,'Food List'!$B$5:$B$146,0))*IF($D304="",1,$D304),""))</f>
        <v/>
      </c>
      <c r="G304" s="20">
        <f>IF($C304="","",IFERROR(INDEX('Food List'!$G$5:$G$146,MATCH($C304,'Food List'!$B$5:$B$146,0))*IF($D304="",1,$D304),""))</f>
        <v/>
      </c>
      <c r="H304" s="20">
        <f>IF($C304="","",IFERROR(INDEX('Food List'!$H$5:$H$146,MATCH($C304,'Food List'!$B$5:$B$146,0))*IF($D304="",1,$D304),""))</f>
        <v/>
      </c>
      <c r="I304" s="20">
        <f>IF($C304="","",IFERROR(INDEX('Food List'!$I$5:$I$146,MATCH($C304,'Food List'!$B$5:$B$146,0))*IF($D304="",1,$D304),""))</f>
        <v/>
      </c>
    </row>
    <row r="305">
      <c r="A305" s="39" t="n"/>
      <c r="B305" s="40" t="n"/>
      <c r="C305" s="40" t="n"/>
      <c r="D305" s="41" t="n"/>
      <c r="E305" s="19">
        <f>IF($C305="","",IFERROR(INDEX('Food List'!$E$5:$E$146,MATCH($C305,'Food List'!$B$5:$B$146,0))*IF($D305="",1,$D305),""))</f>
        <v/>
      </c>
      <c r="F305" s="20">
        <f>IF($C305="","",IFERROR(INDEX('Food List'!$F$5:$F$146,MATCH($C305,'Food List'!$B$5:$B$146,0))*IF($D305="",1,$D305),""))</f>
        <v/>
      </c>
      <c r="G305" s="20">
        <f>IF($C305="","",IFERROR(INDEX('Food List'!$G$5:$G$146,MATCH($C305,'Food List'!$B$5:$B$146,0))*IF($D305="",1,$D305),""))</f>
        <v/>
      </c>
      <c r="H305" s="20">
        <f>IF($C305="","",IFERROR(INDEX('Food List'!$H$5:$H$146,MATCH($C305,'Food List'!$B$5:$B$146,0))*IF($D305="",1,$D305),""))</f>
        <v/>
      </c>
      <c r="I305" s="20">
        <f>IF($C305="","",IFERROR(INDEX('Food List'!$I$5:$I$146,MATCH($C305,'Food List'!$B$5:$B$146,0))*IF($D305="",1,$D305),""))</f>
        <v/>
      </c>
    </row>
    <row r="306">
      <c r="A306" s="39" t="n"/>
      <c r="B306" s="40" t="n"/>
      <c r="C306" s="40" t="n"/>
      <c r="D306" s="41" t="n"/>
      <c r="E306" s="19">
        <f>IF($C306="","",IFERROR(INDEX('Food List'!$E$5:$E$146,MATCH($C306,'Food List'!$B$5:$B$146,0))*IF($D306="",1,$D306),""))</f>
        <v/>
      </c>
      <c r="F306" s="20">
        <f>IF($C306="","",IFERROR(INDEX('Food List'!$F$5:$F$146,MATCH($C306,'Food List'!$B$5:$B$146,0))*IF($D306="",1,$D306),""))</f>
        <v/>
      </c>
      <c r="G306" s="20">
        <f>IF($C306="","",IFERROR(INDEX('Food List'!$G$5:$G$146,MATCH($C306,'Food List'!$B$5:$B$146,0))*IF($D306="",1,$D306),""))</f>
        <v/>
      </c>
      <c r="H306" s="20">
        <f>IF($C306="","",IFERROR(INDEX('Food List'!$H$5:$H$146,MATCH($C306,'Food List'!$B$5:$B$146,0))*IF($D306="",1,$D306),""))</f>
        <v/>
      </c>
      <c r="I306" s="20">
        <f>IF($C306="","",IFERROR(INDEX('Food List'!$I$5:$I$146,MATCH($C306,'Food List'!$B$5:$B$146,0))*IF($D306="",1,$D306),""))</f>
        <v/>
      </c>
    </row>
    <row r="307">
      <c r="A307" s="39" t="n"/>
      <c r="B307" s="40" t="n"/>
      <c r="C307" s="40" t="n"/>
      <c r="D307" s="41" t="n"/>
      <c r="E307" s="19">
        <f>IF($C307="","",IFERROR(INDEX('Food List'!$E$5:$E$146,MATCH($C307,'Food List'!$B$5:$B$146,0))*IF($D307="",1,$D307),""))</f>
        <v/>
      </c>
      <c r="F307" s="20">
        <f>IF($C307="","",IFERROR(INDEX('Food List'!$F$5:$F$146,MATCH($C307,'Food List'!$B$5:$B$146,0))*IF($D307="",1,$D307),""))</f>
        <v/>
      </c>
      <c r="G307" s="20">
        <f>IF($C307="","",IFERROR(INDEX('Food List'!$G$5:$G$146,MATCH($C307,'Food List'!$B$5:$B$146,0))*IF($D307="",1,$D307),""))</f>
        <v/>
      </c>
      <c r="H307" s="20">
        <f>IF($C307="","",IFERROR(INDEX('Food List'!$H$5:$H$146,MATCH($C307,'Food List'!$B$5:$B$146,0))*IF($D307="",1,$D307),""))</f>
        <v/>
      </c>
      <c r="I307" s="20">
        <f>IF($C307="","",IFERROR(INDEX('Food List'!$I$5:$I$146,MATCH($C307,'Food List'!$B$5:$B$146,0))*IF($D307="",1,$D307),""))</f>
        <v/>
      </c>
    </row>
    <row r="308">
      <c r="A308" s="39" t="n"/>
      <c r="B308" s="40" t="n"/>
      <c r="C308" s="40" t="n"/>
      <c r="D308" s="41" t="n"/>
      <c r="E308" s="19">
        <f>IF($C308="","",IFERROR(INDEX('Food List'!$E$5:$E$146,MATCH($C308,'Food List'!$B$5:$B$146,0))*IF($D308="",1,$D308),""))</f>
        <v/>
      </c>
      <c r="F308" s="20">
        <f>IF($C308="","",IFERROR(INDEX('Food List'!$F$5:$F$146,MATCH($C308,'Food List'!$B$5:$B$146,0))*IF($D308="",1,$D308),""))</f>
        <v/>
      </c>
      <c r="G308" s="20">
        <f>IF($C308="","",IFERROR(INDEX('Food List'!$G$5:$G$146,MATCH($C308,'Food List'!$B$5:$B$146,0))*IF($D308="",1,$D308),""))</f>
        <v/>
      </c>
      <c r="H308" s="20">
        <f>IF($C308="","",IFERROR(INDEX('Food List'!$H$5:$H$146,MATCH($C308,'Food List'!$B$5:$B$146,0))*IF($D308="",1,$D308),""))</f>
        <v/>
      </c>
      <c r="I308" s="20">
        <f>IF($C308="","",IFERROR(INDEX('Food List'!$I$5:$I$146,MATCH($C308,'Food List'!$B$5:$B$146,0))*IF($D308="",1,$D308),""))</f>
        <v/>
      </c>
    </row>
    <row r="309">
      <c r="A309" s="39" t="n"/>
      <c r="B309" s="40" t="n"/>
      <c r="C309" s="40" t="n"/>
      <c r="D309" s="41" t="n"/>
      <c r="E309" s="19">
        <f>IF($C309="","",IFERROR(INDEX('Food List'!$E$5:$E$146,MATCH($C309,'Food List'!$B$5:$B$146,0))*IF($D309="",1,$D309),""))</f>
        <v/>
      </c>
      <c r="F309" s="20">
        <f>IF($C309="","",IFERROR(INDEX('Food List'!$F$5:$F$146,MATCH($C309,'Food List'!$B$5:$B$146,0))*IF($D309="",1,$D309),""))</f>
        <v/>
      </c>
      <c r="G309" s="20">
        <f>IF($C309="","",IFERROR(INDEX('Food List'!$G$5:$G$146,MATCH($C309,'Food List'!$B$5:$B$146,0))*IF($D309="",1,$D309),""))</f>
        <v/>
      </c>
      <c r="H309" s="20">
        <f>IF($C309="","",IFERROR(INDEX('Food List'!$H$5:$H$146,MATCH($C309,'Food List'!$B$5:$B$146,0))*IF($D309="",1,$D309),""))</f>
        <v/>
      </c>
      <c r="I309" s="20">
        <f>IF($C309="","",IFERROR(INDEX('Food List'!$I$5:$I$146,MATCH($C309,'Food List'!$B$5:$B$146,0))*IF($D309="",1,$D309),""))</f>
        <v/>
      </c>
    </row>
    <row r="310">
      <c r="A310" s="39" t="n"/>
      <c r="B310" s="40" t="n"/>
      <c r="C310" s="40" t="n"/>
      <c r="D310" s="41" t="n"/>
      <c r="E310" s="19">
        <f>IF($C310="","",IFERROR(INDEX('Food List'!$E$5:$E$146,MATCH($C310,'Food List'!$B$5:$B$146,0))*IF($D310="",1,$D310),""))</f>
        <v/>
      </c>
      <c r="F310" s="20">
        <f>IF($C310="","",IFERROR(INDEX('Food List'!$F$5:$F$146,MATCH($C310,'Food List'!$B$5:$B$146,0))*IF($D310="",1,$D310),""))</f>
        <v/>
      </c>
      <c r="G310" s="20">
        <f>IF($C310="","",IFERROR(INDEX('Food List'!$G$5:$G$146,MATCH($C310,'Food List'!$B$5:$B$146,0))*IF($D310="",1,$D310),""))</f>
        <v/>
      </c>
      <c r="H310" s="20">
        <f>IF($C310="","",IFERROR(INDEX('Food List'!$H$5:$H$146,MATCH($C310,'Food List'!$B$5:$B$146,0))*IF($D310="",1,$D310),""))</f>
        <v/>
      </c>
      <c r="I310" s="20">
        <f>IF($C310="","",IFERROR(INDEX('Food List'!$I$5:$I$146,MATCH($C310,'Food List'!$B$5:$B$146,0))*IF($D310="",1,$D310),""))</f>
        <v/>
      </c>
    </row>
    <row r="311">
      <c r="A311" s="39" t="n"/>
      <c r="B311" s="40" t="n"/>
      <c r="C311" s="40" t="n"/>
      <c r="D311" s="41" t="n"/>
      <c r="E311" s="19">
        <f>IF($C311="","",IFERROR(INDEX('Food List'!$E$5:$E$146,MATCH($C311,'Food List'!$B$5:$B$146,0))*IF($D311="",1,$D311),""))</f>
        <v/>
      </c>
      <c r="F311" s="20">
        <f>IF($C311="","",IFERROR(INDEX('Food List'!$F$5:$F$146,MATCH($C311,'Food List'!$B$5:$B$146,0))*IF($D311="",1,$D311),""))</f>
        <v/>
      </c>
      <c r="G311" s="20">
        <f>IF($C311="","",IFERROR(INDEX('Food List'!$G$5:$G$146,MATCH($C311,'Food List'!$B$5:$B$146,0))*IF($D311="",1,$D311),""))</f>
        <v/>
      </c>
      <c r="H311" s="20">
        <f>IF($C311="","",IFERROR(INDEX('Food List'!$H$5:$H$146,MATCH($C311,'Food List'!$B$5:$B$146,0))*IF($D311="",1,$D311),""))</f>
        <v/>
      </c>
      <c r="I311" s="20">
        <f>IF($C311="","",IFERROR(INDEX('Food List'!$I$5:$I$146,MATCH($C311,'Food List'!$B$5:$B$146,0))*IF($D311="",1,$D311),""))</f>
        <v/>
      </c>
    </row>
    <row r="312">
      <c r="A312" s="39" t="n"/>
      <c r="B312" s="40" t="n"/>
      <c r="C312" s="40" t="n"/>
      <c r="D312" s="41" t="n"/>
      <c r="E312" s="19">
        <f>IF($C312="","",IFERROR(INDEX('Food List'!$E$5:$E$146,MATCH($C312,'Food List'!$B$5:$B$146,0))*IF($D312="",1,$D312),""))</f>
        <v/>
      </c>
      <c r="F312" s="20">
        <f>IF($C312="","",IFERROR(INDEX('Food List'!$F$5:$F$146,MATCH($C312,'Food List'!$B$5:$B$146,0))*IF($D312="",1,$D312),""))</f>
        <v/>
      </c>
      <c r="G312" s="20">
        <f>IF($C312="","",IFERROR(INDEX('Food List'!$G$5:$G$146,MATCH($C312,'Food List'!$B$5:$B$146,0))*IF($D312="",1,$D312),""))</f>
        <v/>
      </c>
      <c r="H312" s="20">
        <f>IF($C312="","",IFERROR(INDEX('Food List'!$H$5:$H$146,MATCH($C312,'Food List'!$B$5:$B$146,0))*IF($D312="",1,$D312),""))</f>
        <v/>
      </c>
      <c r="I312" s="20">
        <f>IF($C312="","",IFERROR(INDEX('Food List'!$I$5:$I$146,MATCH($C312,'Food List'!$B$5:$B$146,0))*IF($D312="",1,$D312),""))</f>
        <v/>
      </c>
    </row>
    <row r="313">
      <c r="A313" s="39" t="n"/>
      <c r="B313" s="40" t="n"/>
      <c r="C313" s="40" t="n"/>
      <c r="D313" s="41" t="n"/>
      <c r="E313" s="19">
        <f>IF($C313="","",IFERROR(INDEX('Food List'!$E$5:$E$146,MATCH($C313,'Food List'!$B$5:$B$146,0))*IF($D313="",1,$D313),""))</f>
        <v/>
      </c>
      <c r="F313" s="20">
        <f>IF($C313="","",IFERROR(INDEX('Food List'!$F$5:$F$146,MATCH($C313,'Food List'!$B$5:$B$146,0))*IF($D313="",1,$D313),""))</f>
        <v/>
      </c>
      <c r="G313" s="20">
        <f>IF($C313="","",IFERROR(INDEX('Food List'!$G$5:$G$146,MATCH($C313,'Food List'!$B$5:$B$146,0))*IF($D313="",1,$D313),""))</f>
        <v/>
      </c>
      <c r="H313" s="20">
        <f>IF($C313="","",IFERROR(INDEX('Food List'!$H$5:$H$146,MATCH($C313,'Food List'!$B$5:$B$146,0))*IF($D313="",1,$D313),""))</f>
        <v/>
      </c>
      <c r="I313" s="20">
        <f>IF($C313="","",IFERROR(INDEX('Food List'!$I$5:$I$146,MATCH($C313,'Food List'!$B$5:$B$146,0))*IF($D313="",1,$D313),""))</f>
        <v/>
      </c>
    </row>
    <row r="314">
      <c r="A314" s="39" t="n"/>
      <c r="B314" s="40" t="n"/>
      <c r="C314" s="40" t="n"/>
      <c r="D314" s="41" t="n"/>
      <c r="E314" s="19">
        <f>IF($C314="","",IFERROR(INDEX('Food List'!$E$5:$E$146,MATCH($C314,'Food List'!$B$5:$B$146,0))*IF($D314="",1,$D314),""))</f>
        <v/>
      </c>
      <c r="F314" s="20">
        <f>IF($C314="","",IFERROR(INDEX('Food List'!$F$5:$F$146,MATCH($C314,'Food List'!$B$5:$B$146,0))*IF($D314="",1,$D314),""))</f>
        <v/>
      </c>
      <c r="G314" s="20">
        <f>IF($C314="","",IFERROR(INDEX('Food List'!$G$5:$G$146,MATCH($C314,'Food List'!$B$5:$B$146,0))*IF($D314="",1,$D314),""))</f>
        <v/>
      </c>
      <c r="H314" s="20">
        <f>IF($C314="","",IFERROR(INDEX('Food List'!$H$5:$H$146,MATCH($C314,'Food List'!$B$5:$B$146,0))*IF($D314="",1,$D314),""))</f>
        <v/>
      </c>
      <c r="I314" s="20">
        <f>IF($C314="","",IFERROR(INDEX('Food List'!$I$5:$I$146,MATCH($C314,'Food List'!$B$5:$B$146,0))*IF($D314="",1,$D314),""))</f>
        <v/>
      </c>
    </row>
    <row r="315">
      <c r="A315" s="39" t="n"/>
      <c r="B315" s="40" t="n"/>
      <c r="C315" s="40" t="n"/>
      <c r="D315" s="41" t="n"/>
      <c r="E315" s="19">
        <f>IF($C315="","",IFERROR(INDEX('Food List'!$E$5:$E$146,MATCH($C315,'Food List'!$B$5:$B$146,0))*IF($D315="",1,$D315),""))</f>
        <v/>
      </c>
      <c r="F315" s="20">
        <f>IF($C315="","",IFERROR(INDEX('Food List'!$F$5:$F$146,MATCH($C315,'Food List'!$B$5:$B$146,0))*IF($D315="",1,$D315),""))</f>
        <v/>
      </c>
      <c r="G315" s="20">
        <f>IF($C315="","",IFERROR(INDEX('Food List'!$G$5:$G$146,MATCH($C315,'Food List'!$B$5:$B$146,0))*IF($D315="",1,$D315),""))</f>
        <v/>
      </c>
      <c r="H315" s="20">
        <f>IF($C315="","",IFERROR(INDEX('Food List'!$H$5:$H$146,MATCH($C315,'Food List'!$B$5:$B$146,0))*IF($D315="",1,$D315),""))</f>
        <v/>
      </c>
      <c r="I315" s="20">
        <f>IF($C315="","",IFERROR(INDEX('Food List'!$I$5:$I$146,MATCH($C315,'Food List'!$B$5:$B$146,0))*IF($D315="",1,$D315),""))</f>
        <v/>
      </c>
    </row>
    <row r="316">
      <c r="A316" s="39" t="n"/>
      <c r="B316" s="40" t="n"/>
      <c r="C316" s="40" t="n"/>
      <c r="D316" s="41" t="n"/>
      <c r="E316" s="19">
        <f>IF($C316="","",IFERROR(INDEX('Food List'!$E$5:$E$146,MATCH($C316,'Food List'!$B$5:$B$146,0))*IF($D316="",1,$D316),""))</f>
        <v/>
      </c>
      <c r="F316" s="20">
        <f>IF($C316="","",IFERROR(INDEX('Food List'!$F$5:$F$146,MATCH($C316,'Food List'!$B$5:$B$146,0))*IF($D316="",1,$D316),""))</f>
        <v/>
      </c>
      <c r="G316" s="20">
        <f>IF($C316="","",IFERROR(INDEX('Food List'!$G$5:$G$146,MATCH($C316,'Food List'!$B$5:$B$146,0))*IF($D316="",1,$D316),""))</f>
        <v/>
      </c>
      <c r="H316" s="20">
        <f>IF($C316="","",IFERROR(INDEX('Food List'!$H$5:$H$146,MATCH($C316,'Food List'!$B$5:$B$146,0))*IF($D316="",1,$D316),""))</f>
        <v/>
      </c>
      <c r="I316" s="20">
        <f>IF($C316="","",IFERROR(INDEX('Food List'!$I$5:$I$146,MATCH($C316,'Food List'!$B$5:$B$146,0))*IF($D316="",1,$D316),""))</f>
        <v/>
      </c>
    </row>
    <row r="317">
      <c r="A317" s="39" t="n"/>
      <c r="B317" s="40" t="n"/>
      <c r="C317" s="40" t="n"/>
      <c r="D317" s="41" t="n"/>
      <c r="E317" s="19">
        <f>IF($C317="","",IFERROR(INDEX('Food List'!$E$5:$E$146,MATCH($C317,'Food List'!$B$5:$B$146,0))*IF($D317="",1,$D317),""))</f>
        <v/>
      </c>
      <c r="F317" s="20">
        <f>IF($C317="","",IFERROR(INDEX('Food List'!$F$5:$F$146,MATCH($C317,'Food List'!$B$5:$B$146,0))*IF($D317="",1,$D317),""))</f>
        <v/>
      </c>
      <c r="G317" s="20">
        <f>IF($C317="","",IFERROR(INDEX('Food List'!$G$5:$G$146,MATCH($C317,'Food List'!$B$5:$B$146,0))*IF($D317="",1,$D317),""))</f>
        <v/>
      </c>
      <c r="H317" s="20">
        <f>IF($C317="","",IFERROR(INDEX('Food List'!$H$5:$H$146,MATCH($C317,'Food List'!$B$5:$B$146,0))*IF($D317="",1,$D317),""))</f>
        <v/>
      </c>
      <c r="I317" s="20">
        <f>IF($C317="","",IFERROR(INDEX('Food List'!$I$5:$I$146,MATCH($C317,'Food List'!$B$5:$B$146,0))*IF($D317="",1,$D317),""))</f>
        <v/>
      </c>
    </row>
    <row r="318">
      <c r="A318" s="39" t="n"/>
      <c r="B318" s="40" t="n"/>
      <c r="C318" s="40" t="n"/>
      <c r="D318" s="41" t="n"/>
      <c r="E318" s="19">
        <f>IF($C318="","",IFERROR(INDEX('Food List'!$E$5:$E$146,MATCH($C318,'Food List'!$B$5:$B$146,0))*IF($D318="",1,$D318),""))</f>
        <v/>
      </c>
      <c r="F318" s="20">
        <f>IF($C318="","",IFERROR(INDEX('Food List'!$F$5:$F$146,MATCH($C318,'Food List'!$B$5:$B$146,0))*IF($D318="",1,$D318),""))</f>
        <v/>
      </c>
      <c r="G318" s="20">
        <f>IF($C318="","",IFERROR(INDEX('Food List'!$G$5:$G$146,MATCH($C318,'Food List'!$B$5:$B$146,0))*IF($D318="",1,$D318),""))</f>
        <v/>
      </c>
      <c r="H318" s="20">
        <f>IF($C318="","",IFERROR(INDEX('Food List'!$H$5:$H$146,MATCH($C318,'Food List'!$B$5:$B$146,0))*IF($D318="",1,$D318),""))</f>
        <v/>
      </c>
      <c r="I318" s="20">
        <f>IF($C318="","",IFERROR(INDEX('Food List'!$I$5:$I$146,MATCH($C318,'Food List'!$B$5:$B$146,0))*IF($D318="",1,$D318),""))</f>
        <v/>
      </c>
    </row>
    <row r="319">
      <c r="A319" s="39" t="n"/>
      <c r="B319" s="40" t="n"/>
      <c r="C319" s="40" t="n"/>
      <c r="D319" s="41" t="n"/>
      <c r="E319" s="19">
        <f>IF($C319="","",IFERROR(INDEX('Food List'!$E$5:$E$146,MATCH($C319,'Food List'!$B$5:$B$146,0))*IF($D319="",1,$D319),""))</f>
        <v/>
      </c>
      <c r="F319" s="20">
        <f>IF($C319="","",IFERROR(INDEX('Food List'!$F$5:$F$146,MATCH($C319,'Food List'!$B$5:$B$146,0))*IF($D319="",1,$D319),""))</f>
        <v/>
      </c>
      <c r="G319" s="20">
        <f>IF($C319="","",IFERROR(INDEX('Food List'!$G$5:$G$146,MATCH($C319,'Food List'!$B$5:$B$146,0))*IF($D319="",1,$D319),""))</f>
        <v/>
      </c>
      <c r="H319" s="20">
        <f>IF($C319="","",IFERROR(INDEX('Food List'!$H$5:$H$146,MATCH($C319,'Food List'!$B$5:$B$146,0))*IF($D319="",1,$D319),""))</f>
        <v/>
      </c>
      <c r="I319" s="20">
        <f>IF($C319="","",IFERROR(INDEX('Food List'!$I$5:$I$146,MATCH($C319,'Food List'!$B$5:$B$146,0))*IF($D319="",1,$D319),""))</f>
        <v/>
      </c>
    </row>
    <row r="320">
      <c r="A320" s="39" t="n"/>
      <c r="B320" s="40" t="n"/>
      <c r="C320" s="40" t="n"/>
      <c r="D320" s="41" t="n"/>
      <c r="E320" s="19">
        <f>IF($C320="","",IFERROR(INDEX('Food List'!$E$5:$E$146,MATCH($C320,'Food List'!$B$5:$B$146,0))*IF($D320="",1,$D320),""))</f>
        <v/>
      </c>
      <c r="F320" s="20">
        <f>IF($C320="","",IFERROR(INDEX('Food List'!$F$5:$F$146,MATCH($C320,'Food List'!$B$5:$B$146,0))*IF($D320="",1,$D320),""))</f>
        <v/>
      </c>
      <c r="G320" s="20">
        <f>IF($C320="","",IFERROR(INDEX('Food List'!$G$5:$G$146,MATCH($C320,'Food List'!$B$5:$B$146,0))*IF($D320="",1,$D320),""))</f>
        <v/>
      </c>
      <c r="H320" s="20">
        <f>IF($C320="","",IFERROR(INDEX('Food List'!$H$5:$H$146,MATCH($C320,'Food List'!$B$5:$B$146,0))*IF($D320="",1,$D320),""))</f>
        <v/>
      </c>
      <c r="I320" s="20">
        <f>IF($C320="","",IFERROR(INDEX('Food List'!$I$5:$I$146,MATCH($C320,'Food List'!$B$5:$B$146,0))*IF($D320="",1,$D320),""))</f>
        <v/>
      </c>
    </row>
    <row r="321">
      <c r="A321" s="39" t="n"/>
      <c r="B321" s="40" t="n"/>
      <c r="C321" s="40" t="n"/>
      <c r="D321" s="41" t="n"/>
      <c r="E321" s="19">
        <f>IF($C321="","",IFERROR(INDEX('Food List'!$E$5:$E$146,MATCH($C321,'Food List'!$B$5:$B$146,0))*IF($D321="",1,$D321),""))</f>
        <v/>
      </c>
      <c r="F321" s="20">
        <f>IF($C321="","",IFERROR(INDEX('Food List'!$F$5:$F$146,MATCH($C321,'Food List'!$B$5:$B$146,0))*IF($D321="",1,$D321),""))</f>
        <v/>
      </c>
      <c r="G321" s="20">
        <f>IF($C321="","",IFERROR(INDEX('Food List'!$G$5:$G$146,MATCH($C321,'Food List'!$B$5:$B$146,0))*IF($D321="",1,$D321),""))</f>
        <v/>
      </c>
      <c r="H321" s="20">
        <f>IF($C321="","",IFERROR(INDEX('Food List'!$H$5:$H$146,MATCH($C321,'Food List'!$B$5:$B$146,0))*IF($D321="",1,$D321),""))</f>
        <v/>
      </c>
      <c r="I321" s="20">
        <f>IF($C321="","",IFERROR(INDEX('Food List'!$I$5:$I$146,MATCH($C321,'Food List'!$B$5:$B$146,0))*IF($D321="",1,$D321),""))</f>
        <v/>
      </c>
    </row>
    <row r="322">
      <c r="A322" s="39" t="n"/>
      <c r="B322" s="40" t="n"/>
      <c r="C322" s="40" t="n"/>
      <c r="D322" s="41" t="n"/>
      <c r="E322" s="19">
        <f>IF($C322="","",IFERROR(INDEX('Food List'!$E$5:$E$146,MATCH($C322,'Food List'!$B$5:$B$146,0))*IF($D322="",1,$D322),""))</f>
        <v/>
      </c>
      <c r="F322" s="20">
        <f>IF($C322="","",IFERROR(INDEX('Food List'!$F$5:$F$146,MATCH($C322,'Food List'!$B$5:$B$146,0))*IF($D322="",1,$D322),""))</f>
        <v/>
      </c>
      <c r="G322" s="20">
        <f>IF($C322="","",IFERROR(INDEX('Food List'!$G$5:$G$146,MATCH($C322,'Food List'!$B$5:$B$146,0))*IF($D322="",1,$D322),""))</f>
        <v/>
      </c>
      <c r="H322" s="20">
        <f>IF($C322="","",IFERROR(INDEX('Food List'!$H$5:$H$146,MATCH($C322,'Food List'!$B$5:$B$146,0))*IF($D322="",1,$D322),""))</f>
        <v/>
      </c>
      <c r="I322" s="20">
        <f>IF($C322="","",IFERROR(INDEX('Food List'!$I$5:$I$146,MATCH($C322,'Food List'!$B$5:$B$146,0))*IF($D322="",1,$D322),""))</f>
        <v/>
      </c>
    </row>
    <row r="323">
      <c r="A323" s="39" t="n"/>
      <c r="B323" s="40" t="n"/>
      <c r="C323" s="40" t="n"/>
      <c r="D323" s="41" t="n"/>
      <c r="E323" s="19">
        <f>IF($C323="","",IFERROR(INDEX('Food List'!$E$5:$E$146,MATCH($C323,'Food List'!$B$5:$B$146,0))*IF($D323="",1,$D323),""))</f>
        <v/>
      </c>
      <c r="F323" s="20">
        <f>IF($C323="","",IFERROR(INDEX('Food List'!$F$5:$F$146,MATCH($C323,'Food List'!$B$5:$B$146,0))*IF($D323="",1,$D323),""))</f>
        <v/>
      </c>
      <c r="G323" s="20">
        <f>IF($C323="","",IFERROR(INDEX('Food List'!$G$5:$G$146,MATCH($C323,'Food List'!$B$5:$B$146,0))*IF($D323="",1,$D323),""))</f>
        <v/>
      </c>
      <c r="H323" s="20">
        <f>IF($C323="","",IFERROR(INDEX('Food List'!$H$5:$H$146,MATCH($C323,'Food List'!$B$5:$B$146,0))*IF($D323="",1,$D323),""))</f>
        <v/>
      </c>
      <c r="I323" s="20">
        <f>IF($C323="","",IFERROR(INDEX('Food List'!$I$5:$I$146,MATCH($C323,'Food List'!$B$5:$B$146,0))*IF($D323="",1,$D323),""))</f>
        <v/>
      </c>
    </row>
    <row r="324">
      <c r="A324" s="39" t="n"/>
      <c r="B324" s="40" t="n"/>
      <c r="C324" s="40" t="n"/>
      <c r="D324" s="41" t="n"/>
      <c r="E324" s="19">
        <f>IF($C324="","",IFERROR(INDEX('Food List'!$E$5:$E$146,MATCH($C324,'Food List'!$B$5:$B$146,0))*IF($D324="",1,$D324),""))</f>
        <v/>
      </c>
      <c r="F324" s="20">
        <f>IF($C324="","",IFERROR(INDEX('Food List'!$F$5:$F$146,MATCH($C324,'Food List'!$B$5:$B$146,0))*IF($D324="",1,$D324),""))</f>
        <v/>
      </c>
      <c r="G324" s="20">
        <f>IF($C324="","",IFERROR(INDEX('Food List'!$G$5:$G$146,MATCH($C324,'Food List'!$B$5:$B$146,0))*IF($D324="",1,$D324),""))</f>
        <v/>
      </c>
      <c r="H324" s="20">
        <f>IF($C324="","",IFERROR(INDEX('Food List'!$H$5:$H$146,MATCH($C324,'Food List'!$B$5:$B$146,0))*IF($D324="",1,$D324),""))</f>
        <v/>
      </c>
      <c r="I324" s="20">
        <f>IF($C324="","",IFERROR(INDEX('Food List'!$I$5:$I$146,MATCH($C324,'Food List'!$B$5:$B$146,0))*IF($D324="",1,$D324),""))</f>
        <v/>
      </c>
    </row>
    <row r="325">
      <c r="A325" s="39" t="n"/>
      <c r="B325" s="40" t="n"/>
      <c r="C325" s="40" t="n"/>
      <c r="D325" s="41" t="n"/>
      <c r="E325" s="19">
        <f>IF($C325="","",IFERROR(INDEX('Food List'!$E$5:$E$146,MATCH($C325,'Food List'!$B$5:$B$146,0))*IF($D325="",1,$D325),""))</f>
        <v/>
      </c>
      <c r="F325" s="20">
        <f>IF($C325="","",IFERROR(INDEX('Food List'!$F$5:$F$146,MATCH($C325,'Food List'!$B$5:$B$146,0))*IF($D325="",1,$D325),""))</f>
        <v/>
      </c>
      <c r="G325" s="20">
        <f>IF($C325="","",IFERROR(INDEX('Food List'!$G$5:$G$146,MATCH($C325,'Food List'!$B$5:$B$146,0))*IF($D325="",1,$D325),""))</f>
        <v/>
      </c>
      <c r="H325" s="20">
        <f>IF($C325="","",IFERROR(INDEX('Food List'!$H$5:$H$146,MATCH($C325,'Food List'!$B$5:$B$146,0))*IF($D325="",1,$D325),""))</f>
        <v/>
      </c>
      <c r="I325" s="20">
        <f>IF($C325="","",IFERROR(INDEX('Food List'!$I$5:$I$146,MATCH($C325,'Food List'!$B$5:$B$146,0))*IF($D325="",1,$D325),""))</f>
        <v/>
      </c>
    </row>
    <row r="326">
      <c r="A326" s="39" t="n"/>
      <c r="B326" s="40" t="n"/>
      <c r="C326" s="40" t="n"/>
      <c r="D326" s="41" t="n"/>
      <c r="E326" s="19">
        <f>IF($C326="","",IFERROR(INDEX('Food List'!$E$5:$E$146,MATCH($C326,'Food List'!$B$5:$B$146,0))*IF($D326="",1,$D326),""))</f>
        <v/>
      </c>
      <c r="F326" s="20">
        <f>IF($C326="","",IFERROR(INDEX('Food List'!$F$5:$F$146,MATCH($C326,'Food List'!$B$5:$B$146,0))*IF($D326="",1,$D326),""))</f>
        <v/>
      </c>
      <c r="G326" s="20">
        <f>IF($C326="","",IFERROR(INDEX('Food List'!$G$5:$G$146,MATCH($C326,'Food List'!$B$5:$B$146,0))*IF($D326="",1,$D326),""))</f>
        <v/>
      </c>
      <c r="H326" s="20">
        <f>IF($C326="","",IFERROR(INDEX('Food List'!$H$5:$H$146,MATCH($C326,'Food List'!$B$5:$B$146,0))*IF($D326="",1,$D326),""))</f>
        <v/>
      </c>
      <c r="I326" s="20">
        <f>IF($C326="","",IFERROR(INDEX('Food List'!$I$5:$I$146,MATCH($C326,'Food List'!$B$5:$B$146,0))*IF($D326="",1,$D326),""))</f>
        <v/>
      </c>
    </row>
    <row r="327">
      <c r="A327" s="39" t="n"/>
      <c r="B327" s="40" t="n"/>
      <c r="C327" s="40" t="n"/>
      <c r="D327" s="41" t="n"/>
      <c r="E327" s="19">
        <f>IF($C327="","",IFERROR(INDEX('Food List'!$E$5:$E$146,MATCH($C327,'Food List'!$B$5:$B$146,0))*IF($D327="",1,$D327),""))</f>
        <v/>
      </c>
      <c r="F327" s="20">
        <f>IF($C327="","",IFERROR(INDEX('Food List'!$F$5:$F$146,MATCH($C327,'Food List'!$B$5:$B$146,0))*IF($D327="",1,$D327),""))</f>
        <v/>
      </c>
      <c r="G327" s="20">
        <f>IF($C327="","",IFERROR(INDEX('Food List'!$G$5:$G$146,MATCH($C327,'Food List'!$B$5:$B$146,0))*IF($D327="",1,$D327),""))</f>
        <v/>
      </c>
      <c r="H327" s="20">
        <f>IF($C327="","",IFERROR(INDEX('Food List'!$H$5:$H$146,MATCH($C327,'Food List'!$B$5:$B$146,0))*IF($D327="",1,$D327),""))</f>
        <v/>
      </c>
      <c r="I327" s="20">
        <f>IF($C327="","",IFERROR(INDEX('Food List'!$I$5:$I$146,MATCH($C327,'Food List'!$B$5:$B$146,0))*IF($D327="",1,$D327),""))</f>
        <v/>
      </c>
    </row>
    <row r="328">
      <c r="A328" s="39" t="n"/>
      <c r="B328" s="40" t="n"/>
      <c r="C328" s="40" t="n"/>
      <c r="D328" s="41" t="n"/>
      <c r="E328" s="19">
        <f>IF($C328="","",IFERROR(INDEX('Food List'!$E$5:$E$146,MATCH($C328,'Food List'!$B$5:$B$146,0))*IF($D328="",1,$D328),""))</f>
        <v/>
      </c>
      <c r="F328" s="20">
        <f>IF($C328="","",IFERROR(INDEX('Food List'!$F$5:$F$146,MATCH($C328,'Food List'!$B$5:$B$146,0))*IF($D328="",1,$D328),""))</f>
        <v/>
      </c>
      <c r="G328" s="20">
        <f>IF($C328="","",IFERROR(INDEX('Food List'!$G$5:$G$146,MATCH($C328,'Food List'!$B$5:$B$146,0))*IF($D328="",1,$D328),""))</f>
        <v/>
      </c>
      <c r="H328" s="20">
        <f>IF($C328="","",IFERROR(INDEX('Food List'!$H$5:$H$146,MATCH($C328,'Food List'!$B$5:$B$146,0))*IF($D328="",1,$D328),""))</f>
        <v/>
      </c>
      <c r="I328" s="20">
        <f>IF($C328="","",IFERROR(INDEX('Food List'!$I$5:$I$146,MATCH($C328,'Food List'!$B$5:$B$146,0))*IF($D328="",1,$D328),""))</f>
        <v/>
      </c>
    </row>
    <row r="329">
      <c r="A329" s="39" t="n"/>
      <c r="B329" s="40" t="n"/>
      <c r="C329" s="40" t="n"/>
      <c r="D329" s="41" t="n"/>
      <c r="E329" s="19">
        <f>IF($C329="","",IFERROR(INDEX('Food List'!$E$5:$E$146,MATCH($C329,'Food List'!$B$5:$B$146,0))*IF($D329="",1,$D329),""))</f>
        <v/>
      </c>
      <c r="F329" s="20">
        <f>IF($C329="","",IFERROR(INDEX('Food List'!$F$5:$F$146,MATCH($C329,'Food List'!$B$5:$B$146,0))*IF($D329="",1,$D329),""))</f>
        <v/>
      </c>
      <c r="G329" s="20">
        <f>IF($C329="","",IFERROR(INDEX('Food List'!$G$5:$G$146,MATCH($C329,'Food List'!$B$5:$B$146,0))*IF($D329="",1,$D329),""))</f>
        <v/>
      </c>
      <c r="H329" s="20">
        <f>IF($C329="","",IFERROR(INDEX('Food List'!$H$5:$H$146,MATCH($C329,'Food List'!$B$5:$B$146,0))*IF($D329="",1,$D329),""))</f>
        <v/>
      </c>
      <c r="I329" s="20">
        <f>IF($C329="","",IFERROR(INDEX('Food List'!$I$5:$I$146,MATCH($C329,'Food List'!$B$5:$B$146,0))*IF($D329="",1,$D329),""))</f>
        <v/>
      </c>
    </row>
    <row r="330">
      <c r="A330" s="39" t="n"/>
      <c r="B330" s="40" t="n"/>
      <c r="C330" s="40" t="n"/>
      <c r="D330" s="41" t="n"/>
      <c r="E330" s="19">
        <f>IF($C330="","",IFERROR(INDEX('Food List'!$E$5:$E$146,MATCH($C330,'Food List'!$B$5:$B$146,0))*IF($D330="",1,$D330),""))</f>
        <v/>
      </c>
      <c r="F330" s="20">
        <f>IF($C330="","",IFERROR(INDEX('Food List'!$F$5:$F$146,MATCH($C330,'Food List'!$B$5:$B$146,0))*IF($D330="",1,$D330),""))</f>
        <v/>
      </c>
      <c r="G330" s="20">
        <f>IF($C330="","",IFERROR(INDEX('Food List'!$G$5:$G$146,MATCH($C330,'Food List'!$B$5:$B$146,0))*IF($D330="",1,$D330),""))</f>
        <v/>
      </c>
      <c r="H330" s="20">
        <f>IF($C330="","",IFERROR(INDEX('Food List'!$H$5:$H$146,MATCH($C330,'Food List'!$B$5:$B$146,0))*IF($D330="",1,$D330),""))</f>
        <v/>
      </c>
      <c r="I330" s="20">
        <f>IF($C330="","",IFERROR(INDEX('Food List'!$I$5:$I$146,MATCH($C330,'Food List'!$B$5:$B$146,0))*IF($D330="",1,$D330),""))</f>
        <v/>
      </c>
    </row>
    <row r="331">
      <c r="A331" s="39" t="n"/>
      <c r="B331" s="40" t="n"/>
      <c r="C331" s="40" t="n"/>
      <c r="D331" s="41" t="n"/>
      <c r="E331" s="19">
        <f>IF($C331="","",IFERROR(INDEX('Food List'!$E$5:$E$146,MATCH($C331,'Food List'!$B$5:$B$146,0))*IF($D331="",1,$D331),""))</f>
        <v/>
      </c>
      <c r="F331" s="20">
        <f>IF($C331="","",IFERROR(INDEX('Food List'!$F$5:$F$146,MATCH($C331,'Food List'!$B$5:$B$146,0))*IF($D331="",1,$D331),""))</f>
        <v/>
      </c>
      <c r="G331" s="20">
        <f>IF($C331="","",IFERROR(INDEX('Food List'!$G$5:$G$146,MATCH($C331,'Food List'!$B$5:$B$146,0))*IF($D331="",1,$D331),""))</f>
        <v/>
      </c>
      <c r="H331" s="20">
        <f>IF($C331="","",IFERROR(INDEX('Food List'!$H$5:$H$146,MATCH($C331,'Food List'!$B$5:$B$146,0))*IF($D331="",1,$D331),""))</f>
        <v/>
      </c>
      <c r="I331" s="20">
        <f>IF($C331="","",IFERROR(INDEX('Food List'!$I$5:$I$146,MATCH($C331,'Food List'!$B$5:$B$146,0))*IF($D331="",1,$D331),""))</f>
        <v/>
      </c>
    </row>
    <row r="332">
      <c r="A332" s="39" t="n"/>
      <c r="B332" s="40" t="n"/>
      <c r="C332" s="40" t="n"/>
      <c r="D332" s="41" t="n"/>
      <c r="E332" s="19">
        <f>IF($C332="","",IFERROR(INDEX('Food List'!$E$5:$E$146,MATCH($C332,'Food List'!$B$5:$B$146,0))*IF($D332="",1,$D332),""))</f>
        <v/>
      </c>
      <c r="F332" s="20">
        <f>IF($C332="","",IFERROR(INDEX('Food List'!$F$5:$F$146,MATCH($C332,'Food List'!$B$5:$B$146,0))*IF($D332="",1,$D332),""))</f>
        <v/>
      </c>
      <c r="G332" s="20">
        <f>IF($C332="","",IFERROR(INDEX('Food List'!$G$5:$G$146,MATCH($C332,'Food List'!$B$5:$B$146,0))*IF($D332="",1,$D332),""))</f>
        <v/>
      </c>
      <c r="H332" s="20">
        <f>IF($C332="","",IFERROR(INDEX('Food List'!$H$5:$H$146,MATCH($C332,'Food List'!$B$5:$B$146,0))*IF($D332="",1,$D332),""))</f>
        <v/>
      </c>
      <c r="I332" s="20">
        <f>IF($C332="","",IFERROR(INDEX('Food List'!$I$5:$I$146,MATCH($C332,'Food List'!$B$5:$B$146,0))*IF($D332="",1,$D332),""))</f>
        <v/>
      </c>
    </row>
    <row r="333">
      <c r="A333" s="39" t="n"/>
      <c r="B333" s="40" t="n"/>
      <c r="C333" s="40" t="n"/>
      <c r="D333" s="41" t="n"/>
      <c r="E333" s="19">
        <f>IF($C333="","",IFERROR(INDEX('Food List'!$E$5:$E$146,MATCH($C333,'Food List'!$B$5:$B$146,0))*IF($D333="",1,$D333),""))</f>
        <v/>
      </c>
      <c r="F333" s="20">
        <f>IF($C333="","",IFERROR(INDEX('Food List'!$F$5:$F$146,MATCH($C333,'Food List'!$B$5:$B$146,0))*IF($D333="",1,$D333),""))</f>
        <v/>
      </c>
      <c r="G333" s="20">
        <f>IF($C333="","",IFERROR(INDEX('Food List'!$G$5:$G$146,MATCH($C333,'Food List'!$B$5:$B$146,0))*IF($D333="",1,$D333),""))</f>
        <v/>
      </c>
      <c r="H333" s="20">
        <f>IF($C333="","",IFERROR(INDEX('Food List'!$H$5:$H$146,MATCH($C333,'Food List'!$B$5:$B$146,0))*IF($D333="",1,$D333),""))</f>
        <v/>
      </c>
      <c r="I333" s="20">
        <f>IF($C333="","",IFERROR(INDEX('Food List'!$I$5:$I$146,MATCH($C333,'Food List'!$B$5:$B$146,0))*IF($D333="",1,$D333),""))</f>
        <v/>
      </c>
    </row>
    <row r="334">
      <c r="A334" s="39" t="n"/>
      <c r="B334" s="40" t="n"/>
      <c r="C334" s="40" t="n"/>
      <c r="D334" s="41" t="n"/>
      <c r="E334" s="19">
        <f>IF($C334="","",IFERROR(INDEX('Food List'!$E$5:$E$146,MATCH($C334,'Food List'!$B$5:$B$146,0))*IF($D334="",1,$D334),""))</f>
        <v/>
      </c>
      <c r="F334" s="20">
        <f>IF($C334="","",IFERROR(INDEX('Food List'!$F$5:$F$146,MATCH($C334,'Food List'!$B$5:$B$146,0))*IF($D334="",1,$D334),""))</f>
        <v/>
      </c>
      <c r="G334" s="20">
        <f>IF($C334="","",IFERROR(INDEX('Food List'!$G$5:$G$146,MATCH($C334,'Food List'!$B$5:$B$146,0))*IF($D334="",1,$D334),""))</f>
        <v/>
      </c>
      <c r="H334" s="20">
        <f>IF($C334="","",IFERROR(INDEX('Food List'!$H$5:$H$146,MATCH($C334,'Food List'!$B$5:$B$146,0))*IF($D334="",1,$D334),""))</f>
        <v/>
      </c>
      <c r="I334" s="20">
        <f>IF($C334="","",IFERROR(INDEX('Food List'!$I$5:$I$146,MATCH($C334,'Food List'!$B$5:$B$146,0))*IF($D334="",1,$D334),""))</f>
        <v/>
      </c>
    </row>
    <row r="335">
      <c r="A335" s="39" t="n"/>
      <c r="B335" s="40" t="n"/>
      <c r="C335" s="40" t="n"/>
      <c r="D335" s="41" t="n"/>
      <c r="E335" s="19">
        <f>IF($C335="","",IFERROR(INDEX('Food List'!$E$5:$E$146,MATCH($C335,'Food List'!$B$5:$B$146,0))*IF($D335="",1,$D335),""))</f>
        <v/>
      </c>
      <c r="F335" s="20">
        <f>IF($C335="","",IFERROR(INDEX('Food List'!$F$5:$F$146,MATCH($C335,'Food List'!$B$5:$B$146,0))*IF($D335="",1,$D335),""))</f>
        <v/>
      </c>
      <c r="G335" s="20">
        <f>IF($C335="","",IFERROR(INDEX('Food List'!$G$5:$G$146,MATCH($C335,'Food List'!$B$5:$B$146,0))*IF($D335="",1,$D335),""))</f>
        <v/>
      </c>
      <c r="H335" s="20">
        <f>IF($C335="","",IFERROR(INDEX('Food List'!$H$5:$H$146,MATCH($C335,'Food List'!$B$5:$B$146,0))*IF($D335="",1,$D335),""))</f>
        <v/>
      </c>
      <c r="I335" s="20">
        <f>IF($C335="","",IFERROR(INDEX('Food List'!$I$5:$I$146,MATCH($C335,'Food List'!$B$5:$B$146,0))*IF($D335="",1,$D335),""))</f>
        <v/>
      </c>
    </row>
    <row r="336">
      <c r="A336" s="39" t="n"/>
      <c r="B336" s="40" t="n"/>
      <c r="C336" s="40" t="n"/>
      <c r="D336" s="41" t="n"/>
      <c r="E336" s="19">
        <f>IF($C336="","",IFERROR(INDEX('Food List'!$E$5:$E$146,MATCH($C336,'Food List'!$B$5:$B$146,0))*IF($D336="",1,$D336),""))</f>
        <v/>
      </c>
      <c r="F336" s="20">
        <f>IF($C336="","",IFERROR(INDEX('Food List'!$F$5:$F$146,MATCH($C336,'Food List'!$B$5:$B$146,0))*IF($D336="",1,$D336),""))</f>
        <v/>
      </c>
      <c r="G336" s="20">
        <f>IF($C336="","",IFERROR(INDEX('Food List'!$G$5:$G$146,MATCH($C336,'Food List'!$B$5:$B$146,0))*IF($D336="",1,$D336),""))</f>
        <v/>
      </c>
      <c r="H336" s="20">
        <f>IF($C336="","",IFERROR(INDEX('Food List'!$H$5:$H$146,MATCH($C336,'Food List'!$B$5:$B$146,0))*IF($D336="",1,$D336),""))</f>
        <v/>
      </c>
      <c r="I336" s="20">
        <f>IF($C336="","",IFERROR(INDEX('Food List'!$I$5:$I$146,MATCH($C336,'Food List'!$B$5:$B$146,0))*IF($D336="",1,$D336),""))</f>
        <v/>
      </c>
    </row>
    <row r="337">
      <c r="A337" s="39" t="n"/>
      <c r="B337" s="40" t="n"/>
      <c r="C337" s="40" t="n"/>
      <c r="D337" s="41" t="n"/>
      <c r="E337" s="19">
        <f>IF($C337="","",IFERROR(INDEX('Food List'!$E$5:$E$146,MATCH($C337,'Food List'!$B$5:$B$146,0))*IF($D337="",1,$D337),""))</f>
        <v/>
      </c>
      <c r="F337" s="20">
        <f>IF($C337="","",IFERROR(INDEX('Food List'!$F$5:$F$146,MATCH($C337,'Food List'!$B$5:$B$146,0))*IF($D337="",1,$D337),""))</f>
        <v/>
      </c>
      <c r="G337" s="20">
        <f>IF($C337="","",IFERROR(INDEX('Food List'!$G$5:$G$146,MATCH($C337,'Food List'!$B$5:$B$146,0))*IF($D337="",1,$D337),""))</f>
        <v/>
      </c>
      <c r="H337" s="20">
        <f>IF($C337="","",IFERROR(INDEX('Food List'!$H$5:$H$146,MATCH($C337,'Food List'!$B$5:$B$146,0))*IF($D337="",1,$D337),""))</f>
        <v/>
      </c>
      <c r="I337" s="20">
        <f>IF($C337="","",IFERROR(INDEX('Food List'!$I$5:$I$146,MATCH($C337,'Food List'!$B$5:$B$146,0))*IF($D337="",1,$D337),""))</f>
        <v/>
      </c>
    </row>
    <row r="338">
      <c r="A338" s="39" t="n"/>
      <c r="B338" s="40" t="n"/>
      <c r="C338" s="40" t="n"/>
      <c r="D338" s="41" t="n"/>
      <c r="E338" s="19">
        <f>IF($C338="","",IFERROR(INDEX('Food List'!$E$5:$E$146,MATCH($C338,'Food List'!$B$5:$B$146,0))*IF($D338="",1,$D338),""))</f>
        <v/>
      </c>
      <c r="F338" s="20">
        <f>IF($C338="","",IFERROR(INDEX('Food List'!$F$5:$F$146,MATCH($C338,'Food List'!$B$5:$B$146,0))*IF($D338="",1,$D338),""))</f>
        <v/>
      </c>
      <c r="G338" s="20">
        <f>IF($C338="","",IFERROR(INDEX('Food List'!$G$5:$G$146,MATCH($C338,'Food List'!$B$5:$B$146,0))*IF($D338="",1,$D338),""))</f>
        <v/>
      </c>
      <c r="H338" s="20">
        <f>IF($C338="","",IFERROR(INDEX('Food List'!$H$5:$H$146,MATCH($C338,'Food List'!$B$5:$B$146,0))*IF($D338="",1,$D338),""))</f>
        <v/>
      </c>
      <c r="I338" s="20">
        <f>IF($C338="","",IFERROR(INDEX('Food List'!$I$5:$I$146,MATCH($C338,'Food List'!$B$5:$B$146,0))*IF($D338="",1,$D338),""))</f>
        <v/>
      </c>
    </row>
    <row r="339">
      <c r="A339" s="39" t="n"/>
      <c r="B339" s="40" t="n"/>
      <c r="C339" s="40" t="n"/>
      <c r="D339" s="41" t="n"/>
      <c r="E339" s="19">
        <f>IF($C339="","",IFERROR(INDEX('Food List'!$E$5:$E$146,MATCH($C339,'Food List'!$B$5:$B$146,0))*IF($D339="",1,$D339),""))</f>
        <v/>
      </c>
      <c r="F339" s="20">
        <f>IF($C339="","",IFERROR(INDEX('Food List'!$F$5:$F$146,MATCH($C339,'Food List'!$B$5:$B$146,0))*IF($D339="",1,$D339),""))</f>
        <v/>
      </c>
      <c r="G339" s="20">
        <f>IF($C339="","",IFERROR(INDEX('Food List'!$G$5:$G$146,MATCH($C339,'Food List'!$B$5:$B$146,0))*IF($D339="",1,$D339),""))</f>
        <v/>
      </c>
      <c r="H339" s="20">
        <f>IF($C339="","",IFERROR(INDEX('Food List'!$H$5:$H$146,MATCH($C339,'Food List'!$B$5:$B$146,0))*IF($D339="",1,$D339),""))</f>
        <v/>
      </c>
      <c r="I339" s="20">
        <f>IF($C339="","",IFERROR(INDEX('Food List'!$I$5:$I$146,MATCH($C339,'Food List'!$B$5:$B$146,0))*IF($D339="",1,$D339),""))</f>
        <v/>
      </c>
    </row>
    <row r="340">
      <c r="A340" s="39" t="n"/>
      <c r="B340" s="40" t="n"/>
      <c r="C340" s="40" t="n"/>
      <c r="D340" s="41" t="n"/>
      <c r="E340" s="19">
        <f>IF($C340="","",IFERROR(INDEX('Food List'!$E$5:$E$146,MATCH($C340,'Food List'!$B$5:$B$146,0))*IF($D340="",1,$D340),""))</f>
        <v/>
      </c>
      <c r="F340" s="20">
        <f>IF($C340="","",IFERROR(INDEX('Food List'!$F$5:$F$146,MATCH($C340,'Food List'!$B$5:$B$146,0))*IF($D340="",1,$D340),""))</f>
        <v/>
      </c>
      <c r="G340" s="20">
        <f>IF($C340="","",IFERROR(INDEX('Food List'!$G$5:$G$146,MATCH($C340,'Food List'!$B$5:$B$146,0))*IF($D340="",1,$D340),""))</f>
        <v/>
      </c>
      <c r="H340" s="20">
        <f>IF($C340="","",IFERROR(INDEX('Food List'!$H$5:$H$146,MATCH($C340,'Food List'!$B$5:$B$146,0))*IF($D340="",1,$D340),""))</f>
        <v/>
      </c>
      <c r="I340" s="20">
        <f>IF($C340="","",IFERROR(INDEX('Food List'!$I$5:$I$146,MATCH($C340,'Food List'!$B$5:$B$146,0))*IF($D340="",1,$D340),""))</f>
        <v/>
      </c>
    </row>
    <row r="341">
      <c r="A341" s="39" t="n"/>
      <c r="B341" s="40" t="n"/>
      <c r="C341" s="40" t="n"/>
      <c r="D341" s="41" t="n"/>
      <c r="E341" s="19">
        <f>IF($C341="","",IFERROR(INDEX('Food List'!$E$5:$E$146,MATCH($C341,'Food List'!$B$5:$B$146,0))*IF($D341="",1,$D341),""))</f>
        <v/>
      </c>
      <c r="F341" s="20">
        <f>IF($C341="","",IFERROR(INDEX('Food List'!$F$5:$F$146,MATCH($C341,'Food List'!$B$5:$B$146,0))*IF($D341="",1,$D341),""))</f>
        <v/>
      </c>
      <c r="G341" s="20">
        <f>IF($C341="","",IFERROR(INDEX('Food List'!$G$5:$G$146,MATCH($C341,'Food List'!$B$5:$B$146,0))*IF($D341="",1,$D341),""))</f>
        <v/>
      </c>
      <c r="H341" s="20">
        <f>IF($C341="","",IFERROR(INDEX('Food List'!$H$5:$H$146,MATCH($C341,'Food List'!$B$5:$B$146,0))*IF($D341="",1,$D341),""))</f>
        <v/>
      </c>
      <c r="I341" s="20">
        <f>IF($C341="","",IFERROR(INDEX('Food List'!$I$5:$I$146,MATCH($C341,'Food List'!$B$5:$B$146,0))*IF($D341="",1,$D341),""))</f>
        <v/>
      </c>
    </row>
    <row r="342">
      <c r="A342" s="39" t="n"/>
      <c r="B342" s="40" t="n"/>
      <c r="C342" s="40" t="n"/>
      <c r="D342" s="41" t="n"/>
      <c r="E342" s="19">
        <f>IF($C342="","",IFERROR(INDEX('Food List'!$E$5:$E$146,MATCH($C342,'Food List'!$B$5:$B$146,0))*IF($D342="",1,$D342),""))</f>
        <v/>
      </c>
      <c r="F342" s="20">
        <f>IF($C342="","",IFERROR(INDEX('Food List'!$F$5:$F$146,MATCH($C342,'Food List'!$B$5:$B$146,0))*IF($D342="",1,$D342),""))</f>
        <v/>
      </c>
      <c r="G342" s="20">
        <f>IF($C342="","",IFERROR(INDEX('Food List'!$G$5:$G$146,MATCH($C342,'Food List'!$B$5:$B$146,0))*IF($D342="",1,$D342),""))</f>
        <v/>
      </c>
      <c r="H342" s="20">
        <f>IF($C342="","",IFERROR(INDEX('Food List'!$H$5:$H$146,MATCH($C342,'Food List'!$B$5:$B$146,0))*IF($D342="",1,$D342),""))</f>
        <v/>
      </c>
      <c r="I342" s="20">
        <f>IF($C342="","",IFERROR(INDEX('Food List'!$I$5:$I$146,MATCH($C342,'Food List'!$B$5:$B$146,0))*IF($D342="",1,$D342),""))</f>
        <v/>
      </c>
    </row>
    <row r="343">
      <c r="A343" s="39" t="n"/>
      <c r="B343" s="40" t="n"/>
      <c r="C343" s="40" t="n"/>
      <c r="D343" s="41" t="n"/>
      <c r="E343" s="19">
        <f>IF($C343="","",IFERROR(INDEX('Food List'!$E$5:$E$146,MATCH($C343,'Food List'!$B$5:$B$146,0))*IF($D343="",1,$D343),""))</f>
        <v/>
      </c>
      <c r="F343" s="20">
        <f>IF($C343="","",IFERROR(INDEX('Food List'!$F$5:$F$146,MATCH($C343,'Food List'!$B$5:$B$146,0))*IF($D343="",1,$D343),""))</f>
        <v/>
      </c>
      <c r="G343" s="20">
        <f>IF($C343="","",IFERROR(INDEX('Food List'!$G$5:$G$146,MATCH($C343,'Food List'!$B$5:$B$146,0))*IF($D343="",1,$D343),""))</f>
        <v/>
      </c>
      <c r="H343" s="20">
        <f>IF($C343="","",IFERROR(INDEX('Food List'!$H$5:$H$146,MATCH($C343,'Food List'!$B$5:$B$146,0))*IF($D343="",1,$D343),""))</f>
        <v/>
      </c>
      <c r="I343" s="20">
        <f>IF($C343="","",IFERROR(INDEX('Food List'!$I$5:$I$146,MATCH($C343,'Food List'!$B$5:$B$146,0))*IF($D343="",1,$D343),""))</f>
        <v/>
      </c>
    </row>
    <row r="344">
      <c r="A344" s="39" t="n"/>
      <c r="B344" s="40" t="n"/>
      <c r="C344" s="40" t="n"/>
      <c r="D344" s="41" t="n"/>
      <c r="E344" s="19">
        <f>IF($C344="","",IFERROR(INDEX('Food List'!$E$5:$E$146,MATCH($C344,'Food List'!$B$5:$B$146,0))*IF($D344="",1,$D344),""))</f>
        <v/>
      </c>
      <c r="F344" s="20">
        <f>IF($C344="","",IFERROR(INDEX('Food List'!$F$5:$F$146,MATCH($C344,'Food List'!$B$5:$B$146,0))*IF($D344="",1,$D344),""))</f>
        <v/>
      </c>
      <c r="G344" s="20">
        <f>IF($C344="","",IFERROR(INDEX('Food List'!$G$5:$G$146,MATCH($C344,'Food List'!$B$5:$B$146,0))*IF($D344="",1,$D344),""))</f>
        <v/>
      </c>
      <c r="H344" s="20">
        <f>IF($C344="","",IFERROR(INDEX('Food List'!$H$5:$H$146,MATCH($C344,'Food List'!$B$5:$B$146,0))*IF($D344="",1,$D344),""))</f>
        <v/>
      </c>
      <c r="I344" s="20">
        <f>IF($C344="","",IFERROR(INDEX('Food List'!$I$5:$I$146,MATCH($C344,'Food List'!$B$5:$B$146,0))*IF($D344="",1,$D344),""))</f>
        <v/>
      </c>
    </row>
    <row r="345">
      <c r="A345" s="39" t="n"/>
      <c r="B345" s="40" t="n"/>
      <c r="C345" s="40" t="n"/>
      <c r="D345" s="41" t="n"/>
      <c r="E345" s="19">
        <f>IF($C345="","",IFERROR(INDEX('Food List'!$E$5:$E$146,MATCH($C345,'Food List'!$B$5:$B$146,0))*IF($D345="",1,$D345),""))</f>
        <v/>
      </c>
      <c r="F345" s="20">
        <f>IF($C345="","",IFERROR(INDEX('Food List'!$F$5:$F$146,MATCH($C345,'Food List'!$B$5:$B$146,0))*IF($D345="",1,$D345),""))</f>
        <v/>
      </c>
      <c r="G345" s="20">
        <f>IF($C345="","",IFERROR(INDEX('Food List'!$G$5:$G$146,MATCH($C345,'Food List'!$B$5:$B$146,0))*IF($D345="",1,$D345),""))</f>
        <v/>
      </c>
      <c r="H345" s="20">
        <f>IF($C345="","",IFERROR(INDEX('Food List'!$H$5:$H$146,MATCH($C345,'Food List'!$B$5:$B$146,0))*IF($D345="",1,$D345),""))</f>
        <v/>
      </c>
      <c r="I345" s="20">
        <f>IF($C345="","",IFERROR(INDEX('Food List'!$I$5:$I$146,MATCH($C345,'Food List'!$B$5:$B$146,0))*IF($D345="",1,$D345),""))</f>
        <v/>
      </c>
    </row>
    <row r="346">
      <c r="A346" s="39" t="n"/>
      <c r="B346" s="40" t="n"/>
      <c r="C346" s="40" t="n"/>
      <c r="D346" s="41" t="n"/>
      <c r="E346" s="19">
        <f>IF($C346="","",IFERROR(INDEX('Food List'!$E$5:$E$146,MATCH($C346,'Food List'!$B$5:$B$146,0))*IF($D346="",1,$D346),""))</f>
        <v/>
      </c>
      <c r="F346" s="20">
        <f>IF($C346="","",IFERROR(INDEX('Food List'!$F$5:$F$146,MATCH($C346,'Food List'!$B$5:$B$146,0))*IF($D346="",1,$D346),""))</f>
        <v/>
      </c>
      <c r="G346" s="20">
        <f>IF($C346="","",IFERROR(INDEX('Food List'!$G$5:$G$146,MATCH($C346,'Food List'!$B$5:$B$146,0))*IF($D346="",1,$D346),""))</f>
        <v/>
      </c>
      <c r="H346" s="20">
        <f>IF($C346="","",IFERROR(INDEX('Food List'!$H$5:$H$146,MATCH($C346,'Food List'!$B$5:$B$146,0))*IF($D346="",1,$D346),""))</f>
        <v/>
      </c>
      <c r="I346" s="20">
        <f>IF($C346="","",IFERROR(INDEX('Food List'!$I$5:$I$146,MATCH($C346,'Food List'!$B$5:$B$146,0))*IF($D346="",1,$D346),""))</f>
        <v/>
      </c>
    </row>
    <row r="347">
      <c r="A347" s="39" t="n"/>
      <c r="B347" s="40" t="n"/>
      <c r="C347" s="40" t="n"/>
      <c r="D347" s="41" t="n"/>
      <c r="E347" s="19">
        <f>IF($C347="","",IFERROR(INDEX('Food List'!$E$5:$E$146,MATCH($C347,'Food List'!$B$5:$B$146,0))*IF($D347="",1,$D347),""))</f>
        <v/>
      </c>
      <c r="F347" s="20">
        <f>IF($C347="","",IFERROR(INDEX('Food List'!$F$5:$F$146,MATCH($C347,'Food List'!$B$5:$B$146,0))*IF($D347="",1,$D347),""))</f>
        <v/>
      </c>
      <c r="G347" s="20">
        <f>IF($C347="","",IFERROR(INDEX('Food List'!$G$5:$G$146,MATCH($C347,'Food List'!$B$5:$B$146,0))*IF($D347="",1,$D347),""))</f>
        <v/>
      </c>
      <c r="H347" s="20">
        <f>IF($C347="","",IFERROR(INDEX('Food List'!$H$5:$H$146,MATCH($C347,'Food List'!$B$5:$B$146,0))*IF($D347="",1,$D347),""))</f>
        <v/>
      </c>
      <c r="I347" s="20">
        <f>IF($C347="","",IFERROR(INDEX('Food List'!$I$5:$I$146,MATCH($C347,'Food List'!$B$5:$B$146,0))*IF($D347="",1,$D347),""))</f>
        <v/>
      </c>
    </row>
    <row r="348">
      <c r="A348" s="39" t="n"/>
      <c r="B348" s="40" t="n"/>
      <c r="C348" s="40" t="n"/>
      <c r="D348" s="41" t="n"/>
      <c r="E348" s="19">
        <f>IF($C348="","",IFERROR(INDEX('Food List'!$E$5:$E$146,MATCH($C348,'Food List'!$B$5:$B$146,0))*IF($D348="",1,$D348),""))</f>
        <v/>
      </c>
      <c r="F348" s="20">
        <f>IF($C348="","",IFERROR(INDEX('Food List'!$F$5:$F$146,MATCH($C348,'Food List'!$B$5:$B$146,0))*IF($D348="",1,$D348),""))</f>
        <v/>
      </c>
      <c r="G348" s="20">
        <f>IF($C348="","",IFERROR(INDEX('Food List'!$G$5:$G$146,MATCH($C348,'Food List'!$B$5:$B$146,0))*IF($D348="",1,$D348),""))</f>
        <v/>
      </c>
      <c r="H348" s="20">
        <f>IF($C348="","",IFERROR(INDEX('Food List'!$H$5:$H$146,MATCH($C348,'Food List'!$B$5:$B$146,0))*IF($D348="",1,$D348),""))</f>
        <v/>
      </c>
      <c r="I348" s="20">
        <f>IF($C348="","",IFERROR(INDEX('Food List'!$I$5:$I$146,MATCH($C348,'Food List'!$B$5:$B$146,0))*IF($D348="",1,$D348),""))</f>
        <v/>
      </c>
    </row>
    <row r="349">
      <c r="A349" s="39" t="n"/>
      <c r="B349" s="40" t="n"/>
      <c r="C349" s="40" t="n"/>
      <c r="D349" s="41" t="n"/>
      <c r="E349" s="19">
        <f>IF($C349="","",IFERROR(INDEX('Food List'!$E$5:$E$146,MATCH($C349,'Food List'!$B$5:$B$146,0))*IF($D349="",1,$D349),""))</f>
        <v/>
      </c>
      <c r="F349" s="20">
        <f>IF($C349="","",IFERROR(INDEX('Food List'!$F$5:$F$146,MATCH($C349,'Food List'!$B$5:$B$146,0))*IF($D349="",1,$D349),""))</f>
        <v/>
      </c>
      <c r="G349" s="20">
        <f>IF($C349="","",IFERROR(INDEX('Food List'!$G$5:$G$146,MATCH($C349,'Food List'!$B$5:$B$146,0))*IF($D349="",1,$D349),""))</f>
        <v/>
      </c>
      <c r="H349" s="20">
        <f>IF($C349="","",IFERROR(INDEX('Food List'!$H$5:$H$146,MATCH($C349,'Food List'!$B$5:$B$146,0))*IF($D349="",1,$D349),""))</f>
        <v/>
      </c>
      <c r="I349" s="20">
        <f>IF($C349="","",IFERROR(INDEX('Food List'!$I$5:$I$146,MATCH($C349,'Food List'!$B$5:$B$146,0))*IF($D349="",1,$D349),""))</f>
        <v/>
      </c>
    </row>
    <row r="350">
      <c r="A350" s="39" t="n"/>
      <c r="B350" s="40" t="n"/>
      <c r="C350" s="40" t="n"/>
      <c r="D350" s="41" t="n"/>
      <c r="E350" s="19">
        <f>IF($C350="","",IFERROR(INDEX('Food List'!$E$5:$E$146,MATCH($C350,'Food List'!$B$5:$B$146,0))*IF($D350="",1,$D350),""))</f>
        <v/>
      </c>
      <c r="F350" s="20">
        <f>IF($C350="","",IFERROR(INDEX('Food List'!$F$5:$F$146,MATCH($C350,'Food List'!$B$5:$B$146,0))*IF($D350="",1,$D350),""))</f>
        <v/>
      </c>
      <c r="G350" s="20">
        <f>IF($C350="","",IFERROR(INDEX('Food List'!$G$5:$G$146,MATCH($C350,'Food List'!$B$5:$B$146,0))*IF($D350="",1,$D350),""))</f>
        <v/>
      </c>
      <c r="H350" s="20">
        <f>IF($C350="","",IFERROR(INDEX('Food List'!$H$5:$H$146,MATCH($C350,'Food List'!$B$5:$B$146,0))*IF($D350="",1,$D350),""))</f>
        <v/>
      </c>
      <c r="I350" s="20">
        <f>IF($C350="","",IFERROR(INDEX('Food List'!$I$5:$I$146,MATCH($C350,'Food List'!$B$5:$B$146,0))*IF($D350="",1,$D350),""))</f>
        <v/>
      </c>
    </row>
    <row r="351">
      <c r="A351" s="39" t="n"/>
      <c r="B351" s="40" t="n"/>
      <c r="C351" s="40" t="n"/>
      <c r="D351" s="41" t="n"/>
      <c r="E351" s="19">
        <f>IF($C351="","",IFERROR(INDEX('Food List'!$E$5:$E$146,MATCH($C351,'Food List'!$B$5:$B$146,0))*IF($D351="",1,$D351),""))</f>
        <v/>
      </c>
      <c r="F351" s="20">
        <f>IF($C351="","",IFERROR(INDEX('Food List'!$F$5:$F$146,MATCH($C351,'Food List'!$B$5:$B$146,0))*IF($D351="",1,$D351),""))</f>
        <v/>
      </c>
      <c r="G351" s="20">
        <f>IF($C351="","",IFERROR(INDEX('Food List'!$G$5:$G$146,MATCH($C351,'Food List'!$B$5:$B$146,0))*IF($D351="",1,$D351),""))</f>
        <v/>
      </c>
      <c r="H351" s="20">
        <f>IF($C351="","",IFERROR(INDEX('Food List'!$H$5:$H$146,MATCH($C351,'Food List'!$B$5:$B$146,0))*IF($D351="",1,$D351),""))</f>
        <v/>
      </c>
      <c r="I351" s="20">
        <f>IF($C351="","",IFERROR(INDEX('Food List'!$I$5:$I$146,MATCH($C351,'Food List'!$B$5:$B$146,0))*IF($D351="",1,$D351),""))</f>
        <v/>
      </c>
    </row>
    <row r="352">
      <c r="A352" s="39" t="n"/>
      <c r="B352" s="40" t="n"/>
      <c r="C352" s="40" t="n"/>
      <c r="D352" s="41" t="n"/>
      <c r="E352" s="19">
        <f>IF($C352="","",IFERROR(INDEX('Food List'!$E$5:$E$146,MATCH($C352,'Food List'!$B$5:$B$146,0))*IF($D352="",1,$D352),""))</f>
        <v/>
      </c>
      <c r="F352" s="20">
        <f>IF($C352="","",IFERROR(INDEX('Food List'!$F$5:$F$146,MATCH($C352,'Food List'!$B$5:$B$146,0))*IF($D352="",1,$D352),""))</f>
        <v/>
      </c>
      <c r="G352" s="20">
        <f>IF($C352="","",IFERROR(INDEX('Food List'!$G$5:$G$146,MATCH($C352,'Food List'!$B$5:$B$146,0))*IF($D352="",1,$D352),""))</f>
        <v/>
      </c>
      <c r="H352" s="20">
        <f>IF($C352="","",IFERROR(INDEX('Food List'!$H$5:$H$146,MATCH($C352,'Food List'!$B$5:$B$146,0))*IF($D352="",1,$D352),""))</f>
        <v/>
      </c>
      <c r="I352" s="20">
        <f>IF($C352="","",IFERROR(INDEX('Food List'!$I$5:$I$146,MATCH($C352,'Food List'!$B$5:$B$146,0))*IF($D352="",1,$D352),""))</f>
        <v/>
      </c>
    </row>
    <row r="353">
      <c r="A353" s="39" t="n"/>
      <c r="B353" s="40" t="n"/>
      <c r="C353" s="40" t="n"/>
      <c r="D353" s="41" t="n"/>
      <c r="E353" s="19">
        <f>IF($C353="","",IFERROR(INDEX('Food List'!$E$5:$E$146,MATCH($C353,'Food List'!$B$5:$B$146,0))*IF($D353="",1,$D353),""))</f>
        <v/>
      </c>
      <c r="F353" s="20">
        <f>IF($C353="","",IFERROR(INDEX('Food List'!$F$5:$F$146,MATCH($C353,'Food List'!$B$5:$B$146,0))*IF($D353="",1,$D353),""))</f>
        <v/>
      </c>
      <c r="G353" s="20">
        <f>IF($C353="","",IFERROR(INDEX('Food List'!$G$5:$G$146,MATCH($C353,'Food List'!$B$5:$B$146,0))*IF($D353="",1,$D353),""))</f>
        <v/>
      </c>
      <c r="H353" s="20">
        <f>IF($C353="","",IFERROR(INDEX('Food List'!$H$5:$H$146,MATCH($C353,'Food List'!$B$5:$B$146,0))*IF($D353="",1,$D353),""))</f>
        <v/>
      </c>
      <c r="I353" s="20">
        <f>IF($C353="","",IFERROR(INDEX('Food List'!$I$5:$I$146,MATCH($C353,'Food List'!$B$5:$B$146,0))*IF($D353="",1,$D353),""))</f>
        <v/>
      </c>
    </row>
    <row r="354">
      <c r="A354" s="39" t="n"/>
      <c r="B354" s="40" t="n"/>
      <c r="C354" s="40" t="n"/>
      <c r="D354" s="41" t="n"/>
      <c r="E354" s="19">
        <f>IF($C354="","",IFERROR(INDEX('Food List'!$E$5:$E$146,MATCH($C354,'Food List'!$B$5:$B$146,0))*IF($D354="",1,$D354),""))</f>
        <v/>
      </c>
      <c r="F354" s="20">
        <f>IF($C354="","",IFERROR(INDEX('Food List'!$F$5:$F$146,MATCH($C354,'Food List'!$B$5:$B$146,0))*IF($D354="",1,$D354),""))</f>
        <v/>
      </c>
      <c r="G354" s="20">
        <f>IF($C354="","",IFERROR(INDEX('Food List'!$G$5:$G$146,MATCH($C354,'Food List'!$B$5:$B$146,0))*IF($D354="",1,$D354),""))</f>
        <v/>
      </c>
      <c r="H354" s="20">
        <f>IF($C354="","",IFERROR(INDEX('Food List'!$H$5:$H$146,MATCH($C354,'Food List'!$B$5:$B$146,0))*IF($D354="",1,$D354),""))</f>
        <v/>
      </c>
      <c r="I354" s="20">
        <f>IF($C354="","",IFERROR(INDEX('Food List'!$I$5:$I$146,MATCH($C354,'Food List'!$B$5:$B$146,0))*IF($D354="",1,$D354),""))</f>
        <v/>
      </c>
    </row>
    <row r="355">
      <c r="A355" s="39" t="n"/>
      <c r="B355" s="40" t="n"/>
      <c r="C355" s="40" t="n"/>
      <c r="D355" s="41" t="n"/>
      <c r="E355" s="19">
        <f>IF($C355="","",IFERROR(INDEX('Food List'!$E$5:$E$146,MATCH($C355,'Food List'!$B$5:$B$146,0))*IF($D355="",1,$D355),""))</f>
        <v/>
      </c>
      <c r="F355" s="20">
        <f>IF($C355="","",IFERROR(INDEX('Food List'!$F$5:$F$146,MATCH($C355,'Food List'!$B$5:$B$146,0))*IF($D355="",1,$D355),""))</f>
        <v/>
      </c>
      <c r="G355" s="20">
        <f>IF($C355="","",IFERROR(INDEX('Food List'!$G$5:$G$146,MATCH($C355,'Food List'!$B$5:$B$146,0))*IF($D355="",1,$D355),""))</f>
        <v/>
      </c>
      <c r="H355" s="20">
        <f>IF($C355="","",IFERROR(INDEX('Food List'!$H$5:$H$146,MATCH($C355,'Food List'!$B$5:$B$146,0))*IF($D355="",1,$D355),""))</f>
        <v/>
      </c>
      <c r="I355" s="20">
        <f>IF($C355="","",IFERROR(INDEX('Food List'!$I$5:$I$146,MATCH($C355,'Food List'!$B$5:$B$146,0))*IF($D355="",1,$D355),""))</f>
        <v/>
      </c>
    </row>
    <row r="356">
      <c r="A356" s="39" t="n"/>
      <c r="B356" s="40" t="n"/>
      <c r="C356" s="40" t="n"/>
      <c r="D356" s="41" t="n"/>
      <c r="E356" s="19">
        <f>IF($C356="","",IFERROR(INDEX('Food List'!$E$5:$E$146,MATCH($C356,'Food List'!$B$5:$B$146,0))*IF($D356="",1,$D356),""))</f>
        <v/>
      </c>
      <c r="F356" s="20">
        <f>IF($C356="","",IFERROR(INDEX('Food List'!$F$5:$F$146,MATCH($C356,'Food List'!$B$5:$B$146,0))*IF($D356="",1,$D356),""))</f>
        <v/>
      </c>
      <c r="G356" s="20">
        <f>IF($C356="","",IFERROR(INDEX('Food List'!$G$5:$G$146,MATCH($C356,'Food List'!$B$5:$B$146,0))*IF($D356="",1,$D356),""))</f>
        <v/>
      </c>
      <c r="H356" s="20">
        <f>IF($C356="","",IFERROR(INDEX('Food List'!$H$5:$H$146,MATCH($C356,'Food List'!$B$5:$B$146,0))*IF($D356="",1,$D356),""))</f>
        <v/>
      </c>
      <c r="I356" s="20">
        <f>IF($C356="","",IFERROR(INDEX('Food List'!$I$5:$I$146,MATCH($C356,'Food List'!$B$5:$B$146,0))*IF($D356="",1,$D356),""))</f>
        <v/>
      </c>
    </row>
    <row r="357">
      <c r="A357" s="39" t="n"/>
      <c r="B357" s="40" t="n"/>
      <c r="C357" s="40" t="n"/>
      <c r="D357" s="41" t="n"/>
      <c r="E357" s="19">
        <f>IF($C357="","",IFERROR(INDEX('Food List'!$E$5:$E$146,MATCH($C357,'Food List'!$B$5:$B$146,0))*IF($D357="",1,$D357),""))</f>
        <v/>
      </c>
      <c r="F357" s="20">
        <f>IF($C357="","",IFERROR(INDEX('Food List'!$F$5:$F$146,MATCH($C357,'Food List'!$B$5:$B$146,0))*IF($D357="",1,$D357),""))</f>
        <v/>
      </c>
      <c r="G357" s="20">
        <f>IF($C357="","",IFERROR(INDEX('Food List'!$G$5:$G$146,MATCH($C357,'Food List'!$B$5:$B$146,0))*IF($D357="",1,$D357),""))</f>
        <v/>
      </c>
      <c r="H357" s="20">
        <f>IF($C357="","",IFERROR(INDEX('Food List'!$H$5:$H$146,MATCH($C357,'Food List'!$B$5:$B$146,0))*IF($D357="",1,$D357),""))</f>
        <v/>
      </c>
      <c r="I357" s="20">
        <f>IF($C357="","",IFERROR(INDEX('Food List'!$I$5:$I$146,MATCH($C357,'Food List'!$B$5:$B$146,0))*IF($D357="",1,$D357),""))</f>
        <v/>
      </c>
    </row>
    <row r="358">
      <c r="A358" s="39" t="n"/>
      <c r="B358" s="40" t="n"/>
      <c r="C358" s="40" t="n"/>
      <c r="D358" s="41" t="n"/>
      <c r="E358" s="19">
        <f>IF($C358="","",IFERROR(INDEX('Food List'!$E$5:$E$146,MATCH($C358,'Food List'!$B$5:$B$146,0))*IF($D358="",1,$D358),""))</f>
        <v/>
      </c>
      <c r="F358" s="20">
        <f>IF($C358="","",IFERROR(INDEX('Food List'!$F$5:$F$146,MATCH($C358,'Food List'!$B$5:$B$146,0))*IF($D358="",1,$D358),""))</f>
        <v/>
      </c>
      <c r="G358" s="20">
        <f>IF($C358="","",IFERROR(INDEX('Food List'!$G$5:$G$146,MATCH($C358,'Food List'!$B$5:$B$146,0))*IF($D358="",1,$D358),""))</f>
        <v/>
      </c>
      <c r="H358" s="20">
        <f>IF($C358="","",IFERROR(INDEX('Food List'!$H$5:$H$146,MATCH($C358,'Food List'!$B$5:$B$146,0))*IF($D358="",1,$D358),""))</f>
        <v/>
      </c>
      <c r="I358" s="20">
        <f>IF($C358="","",IFERROR(INDEX('Food List'!$I$5:$I$146,MATCH($C358,'Food List'!$B$5:$B$146,0))*IF($D358="",1,$D358),""))</f>
        <v/>
      </c>
    </row>
    <row r="359">
      <c r="A359" s="39" t="n"/>
      <c r="B359" s="40" t="n"/>
      <c r="C359" s="40" t="n"/>
      <c r="D359" s="41" t="n"/>
      <c r="E359" s="19">
        <f>IF($C359="","",IFERROR(INDEX('Food List'!$E$5:$E$146,MATCH($C359,'Food List'!$B$5:$B$146,0))*IF($D359="",1,$D359),""))</f>
        <v/>
      </c>
      <c r="F359" s="20">
        <f>IF($C359="","",IFERROR(INDEX('Food List'!$F$5:$F$146,MATCH($C359,'Food List'!$B$5:$B$146,0))*IF($D359="",1,$D359),""))</f>
        <v/>
      </c>
      <c r="G359" s="20">
        <f>IF($C359="","",IFERROR(INDEX('Food List'!$G$5:$G$146,MATCH($C359,'Food List'!$B$5:$B$146,0))*IF($D359="",1,$D359),""))</f>
        <v/>
      </c>
      <c r="H359" s="20">
        <f>IF($C359="","",IFERROR(INDEX('Food List'!$H$5:$H$146,MATCH($C359,'Food List'!$B$5:$B$146,0))*IF($D359="",1,$D359),""))</f>
        <v/>
      </c>
      <c r="I359" s="20">
        <f>IF($C359="","",IFERROR(INDEX('Food List'!$I$5:$I$146,MATCH($C359,'Food List'!$B$5:$B$146,0))*IF($D359="",1,$D359),""))</f>
        <v/>
      </c>
    </row>
    <row r="360">
      <c r="A360" s="39" t="n"/>
      <c r="B360" s="40" t="n"/>
      <c r="C360" s="40" t="n"/>
      <c r="D360" s="41" t="n"/>
      <c r="E360" s="19">
        <f>IF($C360="","",IFERROR(INDEX('Food List'!$E$5:$E$146,MATCH($C360,'Food List'!$B$5:$B$146,0))*IF($D360="",1,$D360),""))</f>
        <v/>
      </c>
      <c r="F360" s="20">
        <f>IF($C360="","",IFERROR(INDEX('Food List'!$F$5:$F$146,MATCH($C360,'Food List'!$B$5:$B$146,0))*IF($D360="",1,$D360),""))</f>
        <v/>
      </c>
      <c r="G360" s="20">
        <f>IF($C360="","",IFERROR(INDEX('Food List'!$G$5:$G$146,MATCH($C360,'Food List'!$B$5:$B$146,0))*IF($D360="",1,$D360),""))</f>
        <v/>
      </c>
      <c r="H360" s="20">
        <f>IF($C360="","",IFERROR(INDEX('Food List'!$H$5:$H$146,MATCH($C360,'Food List'!$B$5:$B$146,0))*IF($D360="",1,$D360),""))</f>
        <v/>
      </c>
      <c r="I360" s="20">
        <f>IF($C360="","",IFERROR(INDEX('Food List'!$I$5:$I$146,MATCH($C360,'Food List'!$B$5:$B$146,0))*IF($D360="",1,$D360),""))</f>
        <v/>
      </c>
    </row>
    <row r="361">
      <c r="A361" s="39" t="n"/>
      <c r="B361" s="40" t="n"/>
      <c r="C361" s="40" t="n"/>
      <c r="D361" s="41" t="n"/>
      <c r="E361" s="19">
        <f>IF($C361="","",IFERROR(INDEX('Food List'!$E$5:$E$146,MATCH($C361,'Food List'!$B$5:$B$146,0))*IF($D361="",1,$D361),""))</f>
        <v/>
      </c>
      <c r="F361" s="20">
        <f>IF($C361="","",IFERROR(INDEX('Food List'!$F$5:$F$146,MATCH($C361,'Food List'!$B$5:$B$146,0))*IF($D361="",1,$D361),""))</f>
        <v/>
      </c>
      <c r="G361" s="20">
        <f>IF($C361="","",IFERROR(INDEX('Food List'!$G$5:$G$146,MATCH($C361,'Food List'!$B$5:$B$146,0))*IF($D361="",1,$D361),""))</f>
        <v/>
      </c>
      <c r="H361" s="20">
        <f>IF($C361="","",IFERROR(INDEX('Food List'!$H$5:$H$146,MATCH($C361,'Food List'!$B$5:$B$146,0))*IF($D361="",1,$D361),""))</f>
        <v/>
      </c>
      <c r="I361" s="20">
        <f>IF($C361="","",IFERROR(INDEX('Food List'!$I$5:$I$146,MATCH($C361,'Food List'!$B$5:$B$146,0))*IF($D361="",1,$D361),""))</f>
        <v/>
      </c>
    </row>
    <row r="362">
      <c r="A362" s="39" t="n"/>
      <c r="B362" s="40" t="n"/>
      <c r="C362" s="40" t="n"/>
      <c r="D362" s="41" t="n"/>
      <c r="E362" s="19">
        <f>IF($C362="","",IFERROR(INDEX('Food List'!$E$5:$E$146,MATCH($C362,'Food List'!$B$5:$B$146,0))*IF($D362="",1,$D362),""))</f>
        <v/>
      </c>
      <c r="F362" s="20">
        <f>IF($C362="","",IFERROR(INDEX('Food List'!$F$5:$F$146,MATCH($C362,'Food List'!$B$5:$B$146,0))*IF($D362="",1,$D362),""))</f>
        <v/>
      </c>
      <c r="G362" s="20">
        <f>IF($C362="","",IFERROR(INDEX('Food List'!$G$5:$G$146,MATCH($C362,'Food List'!$B$5:$B$146,0))*IF($D362="",1,$D362),""))</f>
        <v/>
      </c>
      <c r="H362" s="20">
        <f>IF($C362="","",IFERROR(INDEX('Food List'!$H$5:$H$146,MATCH($C362,'Food List'!$B$5:$B$146,0))*IF($D362="",1,$D362),""))</f>
        <v/>
      </c>
      <c r="I362" s="20">
        <f>IF($C362="","",IFERROR(INDEX('Food List'!$I$5:$I$146,MATCH($C362,'Food List'!$B$5:$B$146,0))*IF($D362="",1,$D362),""))</f>
        <v/>
      </c>
    </row>
    <row r="363">
      <c r="A363" s="39" t="n"/>
      <c r="B363" s="40" t="n"/>
      <c r="C363" s="40" t="n"/>
      <c r="D363" s="41" t="n"/>
      <c r="E363" s="19">
        <f>IF($C363="","",IFERROR(INDEX('Food List'!$E$5:$E$146,MATCH($C363,'Food List'!$B$5:$B$146,0))*IF($D363="",1,$D363),""))</f>
        <v/>
      </c>
      <c r="F363" s="20">
        <f>IF($C363="","",IFERROR(INDEX('Food List'!$F$5:$F$146,MATCH($C363,'Food List'!$B$5:$B$146,0))*IF($D363="",1,$D363),""))</f>
        <v/>
      </c>
      <c r="G363" s="20">
        <f>IF($C363="","",IFERROR(INDEX('Food List'!$G$5:$G$146,MATCH($C363,'Food List'!$B$5:$B$146,0))*IF($D363="",1,$D363),""))</f>
        <v/>
      </c>
      <c r="H363" s="20">
        <f>IF($C363="","",IFERROR(INDEX('Food List'!$H$5:$H$146,MATCH($C363,'Food List'!$B$5:$B$146,0))*IF($D363="",1,$D363),""))</f>
        <v/>
      </c>
      <c r="I363" s="20">
        <f>IF($C363="","",IFERROR(INDEX('Food List'!$I$5:$I$146,MATCH($C363,'Food List'!$B$5:$B$146,0))*IF($D363="",1,$D363),""))</f>
        <v/>
      </c>
    </row>
    <row r="364">
      <c r="A364" s="39" t="n"/>
      <c r="B364" s="40" t="n"/>
      <c r="C364" s="40" t="n"/>
      <c r="D364" s="41" t="n"/>
      <c r="E364" s="19">
        <f>IF($C364="","",IFERROR(INDEX('Food List'!$E$5:$E$146,MATCH($C364,'Food List'!$B$5:$B$146,0))*IF($D364="",1,$D364),""))</f>
        <v/>
      </c>
      <c r="F364" s="20">
        <f>IF($C364="","",IFERROR(INDEX('Food List'!$F$5:$F$146,MATCH($C364,'Food List'!$B$5:$B$146,0))*IF($D364="",1,$D364),""))</f>
        <v/>
      </c>
      <c r="G364" s="20">
        <f>IF($C364="","",IFERROR(INDEX('Food List'!$G$5:$G$146,MATCH($C364,'Food List'!$B$5:$B$146,0))*IF($D364="",1,$D364),""))</f>
        <v/>
      </c>
      <c r="H364" s="20">
        <f>IF($C364="","",IFERROR(INDEX('Food List'!$H$5:$H$146,MATCH($C364,'Food List'!$B$5:$B$146,0))*IF($D364="",1,$D364),""))</f>
        <v/>
      </c>
      <c r="I364" s="20">
        <f>IF($C364="","",IFERROR(INDEX('Food List'!$I$5:$I$146,MATCH($C364,'Food List'!$B$5:$B$146,0))*IF($D364="",1,$D364),""))</f>
        <v/>
      </c>
    </row>
    <row r="365">
      <c r="A365" s="39" t="n"/>
      <c r="B365" s="40" t="n"/>
      <c r="C365" s="40" t="n"/>
      <c r="D365" s="41" t="n"/>
      <c r="E365" s="19">
        <f>IF($C365="","",IFERROR(INDEX('Food List'!$E$5:$E$146,MATCH($C365,'Food List'!$B$5:$B$146,0))*IF($D365="",1,$D365),""))</f>
        <v/>
      </c>
      <c r="F365" s="20">
        <f>IF($C365="","",IFERROR(INDEX('Food List'!$F$5:$F$146,MATCH($C365,'Food List'!$B$5:$B$146,0))*IF($D365="",1,$D365),""))</f>
        <v/>
      </c>
      <c r="G365" s="20">
        <f>IF($C365="","",IFERROR(INDEX('Food List'!$G$5:$G$146,MATCH($C365,'Food List'!$B$5:$B$146,0))*IF($D365="",1,$D365),""))</f>
        <v/>
      </c>
      <c r="H365" s="20">
        <f>IF($C365="","",IFERROR(INDEX('Food List'!$H$5:$H$146,MATCH($C365,'Food List'!$B$5:$B$146,0))*IF($D365="",1,$D365),""))</f>
        <v/>
      </c>
      <c r="I365" s="20">
        <f>IF($C365="","",IFERROR(INDEX('Food List'!$I$5:$I$146,MATCH($C365,'Food List'!$B$5:$B$146,0))*IF($D365="",1,$D365),""))</f>
        <v/>
      </c>
    </row>
    <row r="366">
      <c r="A366" s="39" t="n"/>
      <c r="B366" s="40" t="n"/>
      <c r="C366" s="40" t="n"/>
      <c r="D366" s="41" t="n"/>
      <c r="E366" s="19">
        <f>IF($C366="","",IFERROR(INDEX('Food List'!$E$5:$E$146,MATCH($C366,'Food List'!$B$5:$B$146,0))*IF($D366="",1,$D366),""))</f>
        <v/>
      </c>
      <c r="F366" s="20">
        <f>IF($C366="","",IFERROR(INDEX('Food List'!$F$5:$F$146,MATCH($C366,'Food List'!$B$5:$B$146,0))*IF($D366="",1,$D366),""))</f>
        <v/>
      </c>
      <c r="G366" s="20">
        <f>IF($C366="","",IFERROR(INDEX('Food List'!$G$5:$G$146,MATCH($C366,'Food List'!$B$5:$B$146,0))*IF($D366="",1,$D366),""))</f>
        <v/>
      </c>
      <c r="H366" s="20">
        <f>IF($C366="","",IFERROR(INDEX('Food List'!$H$5:$H$146,MATCH($C366,'Food List'!$B$5:$B$146,0))*IF($D366="",1,$D366),""))</f>
        <v/>
      </c>
      <c r="I366" s="20">
        <f>IF($C366="","",IFERROR(INDEX('Food List'!$I$5:$I$146,MATCH($C366,'Food List'!$B$5:$B$146,0))*IF($D366="",1,$D366),""))</f>
        <v/>
      </c>
    </row>
    <row r="367">
      <c r="A367" s="39" t="n"/>
      <c r="B367" s="40" t="n"/>
      <c r="C367" s="40" t="n"/>
      <c r="D367" s="41" t="n"/>
      <c r="E367" s="19">
        <f>IF($C367="","",IFERROR(INDEX('Food List'!$E$5:$E$146,MATCH($C367,'Food List'!$B$5:$B$146,0))*IF($D367="",1,$D367),""))</f>
        <v/>
      </c>
      <c r="F367" s="20">
        <f>IF($C367="","",IFERROR(INDEX('Food List'!$F$5:$F$146,MATCH($C367,'Food List'!$B$5:$B$146,0))*IF($D367="",1,$D367),""))</f>
        <v/>
      </c>
      <c r="G367" s="20">
        <f>IF($C367="","",IFERROR(INDEX('Food List'!$G$5:$G$146,MATCH($C367,'Food List'!$B$5:$B$146,0))*IF($D367="",1,$D367),""))</f>
        <v/>
      </c>
      <c r="H367" s="20">
        <f>IF($C367="","",IFERROR(INDEX('Food List'!$H$5:$H$146,MATCH($C367,'Food List'!$B$5:$B$146,0))*IF($D367="",1,$D367),""))</f>
        <v/>
      </c>
      <c r="I367" s="20">
        <f>IF($C367="","",IFERROR(INDEX('Food List'!$I$5:$I$146,MATCH($C367,'Food List'!$B$5:$B$146,0))*IF($D367="",1,$D367),""))</f>
        <v/>
      </c>
    </row>
    <row r="368">
      <c r="A368" s="39" t="n"/>
      <c r="B368" s="40" t="n"/>
      <c r="C368" s="40" t="n"/>
      <c r="D368" s="41" t="n"/>
      <c r="E368" s="19">
        <f>IF($C368="","",IFERROR(INDEX('Food List'!$E$5:$E$146,MATCH($C368,'Food List'!$B$5:$B$146,0))*IF($D368="",1,$D368),""))</f>
        <v/>
      </c>
      <c r="F368" s="20">
        <f>IF($C368="","",IFERROR(INDEX('Food List'!$F$5:$F$146,MATCH($C368,'Food List'!$B$5:$B$146,0))*IF($D368="",1,$D368),""))</f>
        <v/>
      </c>
      <c r="G368" s="20">
        <f>IF($C368="","",IFERROR(INDEX('Food List'!$G$5:$G$146,MATCH($C368,'Food List'!$B$5:$B$146,0))*IF($D368="",1,$D368),""))</f>
        <v/>
      </c>
      <c r="H368" s="20">
        <f>IF($C368="","",IFERROR(INDEX('Food List'!$H$5:$H$146,MATCH($C368,'Food List'!$B$5:$B$146,0))*IF($D368="",1,$D368),""))</f>
        <v/>
      </c>
      <c r="I368" s="20">
        <f>IF($C368="","",IFERROR(INDEX('Food List'!$I$5:$I$146,MATCH($C368,'Food List'!$B$5:$B$146,0))*IF($D368="",1,$D368),""))</f>
        <v/>
      </c>
    </row>
    <row r="369">
      <c r="A369" s="39" t="n"/>
      <c r="B369" s="40" t="n"/>
      <c r="C369" s="40" t="n"/>
      <c r="D369" s="41" t="n"/>
      <c r="E369" s="19">
        <f>IF($C369="","",IFERROR(INDEX('Food List'!$E$5:$E$146,MATCH($C369,'Food List'!$B$5:$B$146,0))*IF($D369="",1,$D369),""))</f>
        <v/>
      </c>
      <c r="F369" s="20">
        <f>IF($C369="","",IFERROR(INDEX('Food List'!$F$5:$F$146,MATCH($C369,'Food List'!$B$5:$B$146,0))*IF($D369="",1,$D369),""))</f>
        <v/>
      </c>
      <c r="G369" s="20">
        <f>IF($C369="","",IFERROR(INDEX('Food List'!$G$5:$G$146,MATCH($C369,'Food List'!$B$5:$B$146,0))*IF($D369="",1,$D369),""))</f>
        <v/>
      </c>
      <c r="H369" s="20">
        <f>IF($C369="","",IFERROR(INDEX('Food List'!$H$5:$H$146,MATCH($C369,'Food List'!$B$5:$B$146,0))*IF($D369="",1,$D369),""))</f>
        <v/>
      </c>
      <c r="I369" s="20">
        <f>IF($C369="","",IFERROR(INDEX('Food List'!$I$5:$I$146,MATCH($C369,'Food List'!$B$5:$B$146,0))*IF($D369="",1,$D369),""))</f>
        <v/>
      </c>
    </row>
    <row r="370">
      <c r="A370" s="39" t="n"/>
      <c r="B370" s="40" t="n"/>
      <c r="C370" s="40" t="n"/>
      <c r="D370" s="41" t="n"/>
      <c r="E370" s="19">
        <f>IF($C370="","",IFERROR(INDEX('Food List'!$E$5:$E$146,MATCH($C370,'Food List'!$B$5:$B$146,0))*IF($D370="",1,$D370),""))</f>
        <v/>
      </c>
      <c r="F370" s="20">
        <f>IF($C370="","",IFERROR(INDEX('Food List'!$F$5:$F$146,MATCH($C370,'Food List'!$B$5:$B$146,0))*IF($D370="",1,$D370),""))</f>
        <v/>
      </c>
      <c r="G370" s="20">
        <f>IF($C370="","",IFERROR(INDEX('Food List'!$G$5:$G$146,MATCH($C370,'Food List'!$B$5:$B$146,0))*IF($D370="",1,$D370),""))</f>
        <v/>
      </c>
      <c r="H370" s="20">
        <f>IF($C370="","",IFERROR(INDEX('Food List'!$H$5:$H$146,MATCH($C370,'Food List'!$B$5:$B$146,0))*IF($D370="",1,$D370),""))</f>
        <v/>
      </c>
      <c r="I370" s="20">
        <f>IF($C370="","",IFERROR(INDEX('Food List'!$I$5:$I$146,MATCH($C370,'Food List'!$B$5:$B$146,0))*IF($D370="",1,$D370),""))</f>
        <v/>
      </c>
    </row>
    <row r="371">
      <c r="A371" s="39" t="n"/>
      <c r="B371" s="40" t="n"/>
      <c r="C371" s="40" t="n"/>
      <c r="D371" s="41" t="n"/>
      <c r="E371" s="19">
        <f>IF($C371="","",IFERROR(INDEX('Food List'!$E$5:$E$146,MATCH($C371,'Food List'!$B$5:$B$146,0))*IF($D371="",1,$D371),""))</f>
        <v/>
      </c>
      <c r="F371" s="20">
        <f>IF($C371="","",IFERROR(INDEX('Food List'!$F$5:$F$146,MATCH($C371,'Food List'!$B$5:$B$146,0))*IF($D371="",1,$D371),""))</f>
        <v/>
      </c>
      <c r="G371" s="20">
        <f>IF($C371="","",IFERROR(INDEX('Food List'!$G$5:$G$146,MATCH($C371,'Food List'!$B$5:$B$146,0))*IF($D371="",1,$D371),""))</f>
        <v/>
      </c>
      <c r="H371" s="20">
        <f>IF($C371="","",IFERROR(INDEX('Food List'!$H$5:$H$146,MATCH($C371,'Food List'!$B$5:$B$146,0))*IF($D371="",1,$D371),""))</f>
        <v/>
      </c>
      <c r="I371" s="20">
        <f>IF($C371="","",IFERROR(INDEX('Food List'!$I$5:$I$146,MATCH($C371,'Food List'!$B$5:$B$146,0))*IF($D371="",1,$D371),""))</f>
        <v/>
      </c>
    </row>
    <row r="372">
      <c r="A372" s="39" t="n"/>
      <c r="B372" s="40" t="n"/>
      <c r="C372" s="40" t="n"/>
      <c r="D372" s="41" t="n"/>
      <c r="E372" s="19">
        <f>IF($C372="","",IFERROR(INDEX('Food List'!$E$5:$E$146,MATCH($C372,'Food List'!$B$5:$B$146,0))*IF($D372="",1,$D372),""))</f>
        <v/>
      </c>
      <c r="F372" s="20">
        <f>IF($C372="","",IFERROR(INDEX('Food List'!$F$5:$F$146,MATCH($C372,'Food List'!$B$5:$B$146,0))*IF($D372="",1,$D372),""))</f>
        <v/>
      </c>
      <c r="G372" s="20">
        <f>IF($C372="","",IFERROR(INDEX('Food List'!$G$5:$G$146,MATCH($C372,'Food List'!$B$5:$B$146,0))*IF($D372="",1,$D372),""))</f>
        <v/>
      </c>
      <c r="H372" s="20">
        <f>IF($C372="","",IFERROR(INDEX('Food List'!$H$5:$H$146,MATCH($C372,'Food List'!$B$5:$B$146,0))*IF($D372="",1,$D372),""))</f>
        <v/>
      </c>
      <c r="I372" s="20">
        <f>IF($C372="","",IFERROR(INDEX('Food List'!$I$5:$I$146,MATCH($C372,'Food List'!$B$5:$B$146,0))*IF($D372="",1,$D372),""))</f>
        <v/>
      </c>
    </row>
    <row r="373">
      <c r="A373" s="39" t="n"/>
      <c r="B373" s="40" t="n"/>
      <c r="C373" s="40" t="n"/>
      <c r="D373" s="41" t="n"/>
      <c r="E373" s="19">
        <f>IF($C373="","",IFERROR(INDEX('Food List'!$E$5:$E$146,MATCH($C373,'Food List'!$B$5:$B$146,0))*IF($D373="",1,$D373),""))</f>
        <v/>
      </c>
      <c r="F373" s="20">
        <f>IF($C373="","",IFERROR(INDEX('Food List'!$F$5:$F$146,MATCH($C373,'Food List'!$B$5:$B$146,0))*IF($D373="",1,$D373),""))</f>
        <v/>
      </c>
      <c r="G373" s="20">
        <f>IF($C373="","",IFERROR(INDEX('Food List'!$G$5:$G$146,MATCH($C373,'Food List'!$B$5:$B$146,0))*IF($D373="",1,$D373),""))</f>
        <v/>
      </c>
      <c r="H373" s="20">
        <f>IF($C373="","",IFERROR(INDEX('Food List'!$H$5:$H$146,MATCH($C373,'Food List'!$B$5:$B$146,0))*IF($D373="",1,$D373),""))</f>
        <v/>
      </c>
      <c r="I373" s="20">
        <f>IF($C373="","",IFERROR(INDEX('Food List'!$I$5:$I$146,MATCH($C373,'Food List'!$B$5:$B$146,0))*IF($D373="",1,$D373),""))</f>
        <v/>
      </c>
    </row>
    <row r="374">
      <c r="A374" s="39" t="n"/>
      <c r="B374" s="40" t="n"/>
      <c r="C374" s="40" t="n"/>
      <c r="D374" s="41" t="n"/>
      <c r="E374" s="19">
        <f>IF($C374="","",IFERROR(INDEX('Food List'!$E$5:$E$146,MATCH($C374,'Food List'!$B$5:$B$146,0))*IF($D374="",1,$D374),""))</f>
        <v/>
      </c>
      <c r="F374" s="20">
        <f>IF($C374="","",IFERROR(INDEX('Food List'!$F$5:$F$146,MATCH($C374,'Food List'!$B$5:$B$146,0))*IF($D374="",1,$D374),""))</f>
        <v/>
      </c>
      <c r="G374" s="20">
        <f>IF($C374="","",IFERROR(INDEX('Food List'!$G$5:$G$146,MATCH($C374,'Food List'!$B$5:$B$146,0))*IF($D374="",1,$D374),""))</f>
        <v/>
      </c>
      <c r="H374" s="20">
        <f>IF($C374="","",IFERROR(INDEX('Food List'!$H$5:$H$146,MATCH($C374,'Food List'!$B$5:$B$146,0))*IF($D374="",1,$D374),""))</f>
        <v/>
      </c>
      <c r="I374" s="20">
        <f>IF($C374="","",IFERROR(INDEX('Food List'!$I$5:$I$146,MATCH($C374,'Food List'!$B$5:$B$146,0))*IF($D374="",1,$D374),""))</f>
        <v/>
      </c>
    </row>
    <row r="375">
      <c r="A375" s="39" t="n"/>
      <c r="B375" s="40" t="n"/>
      <c r="C375" s="40" t="n"/>
      <c r="D375" s="41" t="n"/>
      <c r="E375" s="19">
        <f>IF($C375="","",IFERROR(INDEX('Food List'!$E$5:$E$146,MATCH($C375,'Food List'!$B$5:$B$146,0))*IF($D375="",1,$D375),""))</f>
        <v/>
      </c>
      <c r="F375" s="20">
        <f>IF($C375="","",IFERROR(INDEX('Food List'!$F$5:$F$146,MATCH($C375,'Food List'!$B$5:$B$146,0))*IF($D375="",1,$D375),""))</f>
        <v/>
      </c>
      <c r="G375" s="20">
        <f>IF($C375="","",IFERROR(INDEX('Food List'!$G$5:$G$146,MATCH($C375,'Food List'!$B$5:$B$146,0))*IF($D375="",1,$D375),""))</f>
        <v/>
      </c>
      <c r="H375" s="20">
        <f>IF($C375="","",IFERROR(INDEX('Food List'!$H$5:$H$146,MATCH($C375,'Food List'!$B$5:$B$146,0))*IF($D375="",1,$D375),""))</f>
        <v/>
      </c>
      <c r="I375" s="20">
        <f>IF($C375="","",IFERROR(INDEX('Food List'!$I$5:$I$146,MATCH($C375,'Food List'!$B$5:$B$146,0))*IF($D375="",1,$D375),""))</f>
        <v/>
      </c>
    </row>
    <row r="376">
      <c r="A376" s="39" t="n"/>
      <c r="B376" s="40" t="n"/>
      <c r="C376" s="40" t="n"/>
      <c r="D376" s="41" t="n"/>
      <c r="E376" s="19">
        <f>IF($C376="","",IFERROR(INDEX('Food List'!$E$5:$E$146,MATCH($C376,'Food List'!$B$5:$B$146,0))*IF($D376="",1,$D376),""))</f>
        <v/>
      </c>
      <c r="F376" s="20">
        <f>IF($C376="","",IFERROR(INDEX('Food List'!$F$5:$F$146,MATCH($C376,'Food List'!$B$5:$B$146,0))*IF($D376="",1,$D376),""))</f>
        <v/>
      </c>
      <c r="G376" s="20">
        <f>IF($C376="","",IFERROR(INDEX('Food List'!$G$5:$G$146,MATCH($C376,'Food List'!$B$5:$B$146,0))*IF($D376="",1,$D376),""))</f>
        <v/>
      </c>
      <c r="H376" s="20">
        <f>IF($C376="","",IFERROR(INDEX('Food List'!$H$5:$H$146,MATCH($C376,'Food List'!$B$5:$B$146,0))*IF($D376="",1,$D376),""))</f>
        <v/>
      </c>
      <c r="I376" s="20">
        <f>IF($C376="","",IFERROR(INDEX('Food List'!$I$5:$I$146,MATCH($C376,'Food List'!$B$5:$B$146,0))*IF($D376="",1,$D376),""))</f>
        <v/>
      </c>
    </row>
    <row r="377">
      <c r="A377" s="39" t="n"/>
      <c r="B377" s="40" t="n"/>
      <c r="C377" s="40" t="n"/>
      <c r="D377" s="41" t="n"/>
      <c r="E377" s="19">
        <f>IF($C377="","",IFERROR(INDEX('Food List'!$E$5:$E$146,MATCH($C377,'Food List'!$B$5:$B$146,0))*IF($D377="",1,$D377),""))</f>
        <v/>
      </c>
      <c r="F377" s="20">
        <f>IF($C377="","",IFERROR(INDEX('Food List'!$F$5:$F$146,MATCH($C377,'Food List'!$B$5:$B$146,0))*IF($D377="",1,$D377),""))</f>
        <v/>
      </c>
      <c r="G377" s="20">
        <f>IF($C377="","",IFERROR(INDEX('Food List'!$G$5:$G$146,MATCH($C377,'Food List'!$B$5:$B$146,0))*IF($D377="",1,$D377),""))</f>
        <v/>
      </c>
      <c r="H377" s="20">
        <f>IF($C377="","",IFERROR(INDEX('Food List'!$H$5:$H$146,MATCH($C377,'Food List'!$B$5:$B$146,0))*IF($D377="",1,$D377),""))</f>
        <v/>
      </c>
      <c r="I377" s="20">
        <f>IF($C377="","",IFERROR(INDEX('Food List'!$I$5:$I$146,MATCH($C377,'Food List'!$B$5:$B$146,0))*IF($D377="",1,$D377),""))</f>
        <v/>
      </c>
    </row>
    <row r="378">
      <c r="A378" s="39" t="n"/>
      <c r="B378" s="40" t="n"/>
      <c r="C378" s="40" t="n"/>
      <c r="D378" s="41" t="n"/>
      <c r="E378" s="19">
        <f>IF($C378="","",IFERROR(INDEX('Food List'!$E$5:$E$146,MATCH($C378,'Food List'!$B$5:$B$146,0))*IF($D378="",1,$D378),""))</f>
        <v/>
      </c>
      <c r="F378" s="20">
        <f>IF($C378="","",IFERROR(INDEX('Food List'!$F$5:$F$146,MATCH($C378,'Food List'!$B$5:$B$146,0))*IF($D378="",1,$D378),""))</f>
        <v/>
      </c>
      <c r="G378" s="20">
        <f>IF($C378="","",IFERROR(INDEX('Food List'!$G$5:$G$146,MATCH($C378,'Food List'!$B$5:$B$146,0))*IF($D378="",1,$D378),""))</f>
        <v/>
      </c>
      <c r="H378" s="20">
        <f>IF($C378="","",IFERROR(INDEX('Food List'!$H$5:$H$146,MATCH($C378,'Food List'!$B$5:$B$146,0))*IF($D378="",1,$D378),""))</f>
        <v/>
      </c>
      <c r="I378" s="20">
        <f>IF($C378="","",IFERROR(INDEX('Food List'!$I$5:$I$146,MATCH($C378,'Food List'!$B$5:$B$146,0))*IF($D378="",1,$D378),""))</f>
        <v/>
      </c>
    </row>
    <row r="379">
      <c r="A379" s="39" t="n"/>
      <c r="B379" s="40" t="n"/>
      <c r="C379" s="40" t="n"/>
      <c r="D379" s="41" t="n"/>
      <c r="E379" s="19">
        <f>IF($C379="","",IFERROR(INDEX('Food List'!$E$5:$E$146,MATCH($C379,'Food List'!$B$5:$B$146,0))*IF($D379="",1,$D379),""))</f>
        <v/>
      </c>
      <c r="F379" s="20">
        <f>IF($C379="","",IFERROR(INDEX('Food List'!$F$5:$F$146,MATCH($C379,'Food List'!$B$5:$B$146,0))*IF($D379="",1,$D379),""))</f>
        <v/>
      </c>
      <c r="G379" s="20">
        <f>IF($C379="","",IFERROR(INDEX('Food List'!$G$5:$G$146,MATCH($C379,'Food List'!$B$5:$B$146,0))*IF($D379="",1,$D379),""))</f>
        <v/>
      </c>
      <c r="H379" s="20">
        <f>IF($C379="","",IFERROR(INDEX('Food List'!$H$5:$H$146,MATCH($C379,'Food List'!$B$5:$B$146,0))*IF($D379="",1,$D379),""))</f>
        <v/>
      </c>
      <c r="I379" s="20">
        <f>IF($C379="","",IFERROR(INDEX('Food List'!$I$5:$I$146,MATCH($C379,'Food List'!$B$5:$B$146,0))*IF($D379="",1,$D379),""))</f>
        <v/>
      </c>
    </row>
    <row r="380">
      <c r="A380" s="39" t="n"/>
      <c r="B380" s="40" t="n"/>
      <c r="C380" s="40" t="n"/>
      <c r="D380" s="41" t="n"/>
      <c r="E380" s="19">
        <f>IF($C380="","",IFERROR(INDEX('Food List'!$E$5:$E$146,MATCH($C380,'Food List'!$B$5:$B$146,0))*IF($D380="",1,$D380),""))</f>
        <v/>
      </c>
      <c r="F380" s="20">
        <f>IF($C380="","",IFERROR(INDEX('Food List'!$F$5:$F$146,MATCH($C380,'Food List'!$B$5:$B$146,0))*IF($D380="",1,$D380),""))</f>
        <v/>
      </c>
      <c r="G380" s="20">
        <f>IF($C380="","",IFERROR(INDEX('Food List'!$G$5:$G$146,MATCH($C380,'Food List'!$B$5:$B$146,0))*IF($D380="",1,$D380),""))</f>
        <v/>
      </c>
      <c r="H380" s="20">
        <f>IF($C380="","",IFERROR(INDEX('Food List'!$H$5:$H$146,MATCH($C380,'Food List'!$B$5:$B$146,0))*IF($D380="",1,$D380),""))</f>
        <v/>
      </c>
      <c r="I380" s="20">
        <f>IF($C380="","",IFERROR(INDEX('Food List'!$I$5:$I$146,MATCH($C380,'Food List'!$B$5:$B$146,0))*IF($D380="",1,$D380),""))</f>
        <v/>
      </c>
    </row>
    <row r="381">
      <c r="A381" s="39" t="n"/>
      <c r="B381" s="40" t="n"/>
      <c r="C381" s="40" t="n"/>
      <c r="D381" s="41" t="n"/>
      <c r="E381" s="19">
        <f>IF($C381="","",IFERROR(INDEX('Food List'!$E$5:$E$146,MATCH($C381,'Food List'!$B$5:$B$146,0))*IF($D381="",1,$D381),""))</f>
        <v/>
      </c>
      <c r="F381" s="20">
        <f>IF($C381="","",IFERROR(INDEX('Food List'!$F$5:$F$146,MATCH($C381,'Food List'!$B$5:$B$146,0))*IF($D381="",1,$D381),""))</f>
        <v/>
      </c>
      <c r="G381" s="20">
        <f>IF($C381="","",IFERROR(INDEX('Food List'!$G$5:$G$146,MATCH($C381,'Food List'!$B$5:$B$146,0))*IF($D381="",1,$D381),""))</f>
        <v/>
      </c>
      <c r="H381" s="20">
        <f>IF($C381="","",IFERROR(INDEX('Food List'!$H$5:$H$146,MATCH($C381,'Food List'!$B$5:$B$146,0))*IF($D381="",1,$D381),""))</f>
        <v/>
      </c>
      <c r="I381" s="20">
        <f>IF($C381="","",IFERROR(INDEX('Food List'!$I$5:$I$146,MATCH($C381,'Food List'!$B$5:$B$146,0))*IF($D381="",1,$D381),""))</f>
        <v/>
      </c>
    </row>
    <row r="382">
      <c r="A382" s="39" t="n"/>
      <c r="B382" s="40" t="n"/>
      <c r="C382" s="40" t="n"/>
      <c r="D382" s="41" t="n"/>
      <c r="E382" s="19">
        <f>IF($C382="","",IFERROR(INDEX('Food List'!$E$5:$E$146,MATCH($C382,'Food List'!$B$5:$B$146,0))*IF($D382="",1,$D382),""))</f>
        <v/>
      </c>
      <c r="F382" s="20">
        <f>IF($C382="","",IFERROR(INDEX('Food List'!$F$5:$F$146,MATCH($C382,'Food List'!$B$5:$B$146,0))*IF($D382="",1,$D382),""))</f>
        <v/>
      </c>
      <c r="G382" s="20">
        <f>IF($C382="","",IFERROR(INDEX('Food List'!$G$5:$G$146,MATCH($C382,'Food List'!$B$5:$B$146,0))*IF($D382="",1,$D382),""))</f>
        <v/>
      </c>
      <c r="H382" s="20">
        <f>IF($C382="","",IFERROR(INDEX('Food List'!$H$5:$H$146,MATCH($C382,'Food List'!$B$5:$B$146,0))*IF($D382="",1,$D382),""))</f>
        <v/>
      </c>
      <c r="I382" s="20">
        <f>IF($C382="","",IFERROR(INDEX('Food List'!$I$5:$I$146,MATCH($C382,'Food List'!$B$5:$B$146,0))*IF($D382="",1,$D382),""))</f>
        <v/>
      </c>
    </row>
    <row r="383">
      <c r="A383" s="39" t="n"/>
      <c r="B383" s="40" t="n"/>
      <c r="C383" s="40" t="n"/>
      <c r="D383" s="41" t="n"/>
      <c r="E383" s="19">
        <f>IF($C383="","",IFERROR(INDEX('Food List'!$E$5:$E$146,MATCH($C383,'Food List'!$B$5:$B$146,0))*IF($D383="",1,$D383),""))</f>
        <v/>
      </c>
      <c r="F383" s="20">
        <f>IF($C383="","",IFERROR(INDEX('Food List'!$F$5:$F$146,MATCH($C383,'Food List'!$B$5:$B$146,0))*IF($D383="",1,$D383),""))</f>
        <v/>
      </c>
      <c r="G383" s="20">
        <f>IF($C383="","",IFERROR(INDEX('Food List'!$G$5:$G$146,MATCH($C383,'Food List'!$B$5:$B$146,0))*IF($D383="",1,$D383),""))</f>
        <v/>
      </c>
      <c r="H383" s="20">
        <f>IF($C383="","",IFERROR(INDEX('Food List'!$H$5:$H$146,MATCH($C383,'Food List'!$B$5:$B$146,0))*IF($D383="",1,$D383),""))</f>
        <v/>
      </c>
      <c r="I383" s="20">
        <f>IF($C383="","",IFERROR(INDEX('Food List'!$I$5:$I$146,MATCH($C383,'Food List'!$B$5:$B$146,0))*IF($D383="",1,$D383),""))</f>
        <v/>
      </c>
    </row>
    <row r="384">
      <c r="A384" s="39" t="n"/>
      <c r="B384" s="40" t="n"/>
      <c r="C384" s="40" t="n"/>
      <c r="D384" s="41" t="n"/>
      <c r="E384" s="19">
        <f>IF($C384="","",IFERROR(INDEX('Food List'!$E$5:$E$146,MATCH($C384,'Food List'!$B$5:$B$146,0))*IF($D384="",1,$D384),""))</f>
        <v/>
      </c>
      <c r="F384" s="20">
        <f>IF($C384="","",IFERROR(INDEX('Food List'!$F$5:$F$146,MATCH($C384,'Food List'!$B$5:$B$146,0))*IF($D384="",1,$D384),""))</f>
        <v/>
      </c>
      <c r="G384" s="20">
        <f>IF($C384="","",IFERROR(INDEX('Food List'!$G$5:$G$146,MATCH($C384,'Food List'!$B$5:$B$146,0))*IF($D384="",1,$D384),""))</f>
        <v/>
      </c>
      <c r="H384" s="20">
        <f>IF($C384="","",IFERROR(INDEX('Food List'!$H$5:$H$146,MATCH($C384,'Food List'!$B$5:$B$146,0))*IF($D384="",1,$D384),""))</f>
        <v/>
      </c>
      <c r="I384" s="20">
        <f>IF($C384="","",IFERROR(INDEX('Food List'!$I$5:$I$146,MATCH($C384,'Food List'!$B$5:$B$146,0))*IF($D384="",1,$D384),""))</f>
        <v/>
      </c>
    </row>
    <row r="385">
      <c r="A385" s="39" t="n"/>
      <c r="B385" s="40" t="n"/>
      <c r="C385" s="40" t="n"/>
      <c r="D385" s="41" t="n"/>
      <c r="E385" s="19">
        <f>IF($C385="","",IFERROR(INDEX('Food List'!$E$5:$E$146,MATCH($C385,'Food List'!$B$5:$B$146,0))*IF($D385="",1,$D385),""))</f>
        <v/>
      </c>
      <c r="F385" s="20">
        <f>IF($C385="","",IFERROR(INDEX('Food List'!$F$5:$F$146,MATCH($C385,'Food List'!$B$5:$B$146,0))*IF($D385="",1,$D385),""))</f>
        <v/>
      </c>
      <c r="G385" s="20">
        <f>IF($C385="","",IFERROR(INDEX('Food List'!$G$5:$G$146,MATCH($C385,'Food List'!$B$5:$B$146,0))*IF($D385="",1,$D385),""))</f>
        <v/>
      </c>
      <c r="H385" s="20">
        <f>IF($C385="","",IFERROR(INDEX('Food List'!$H$5:$H$146,MATCH($C385,'Food List'!$B$5:$B$146,0))*IF($D385="",1,$D385),""))</f>
        <v/>
      </c>
      <c r="I385" s="20">
        <f>IF($C385="","",IFERROR(INDEX('Food List'!$I$5:$I$146,MATCH($C385,'Food List'!$B$5:$B$146,0))*IF($D385="",1,$D385),""))</f>
        <v/>
      </c>
    </row>
    <row r="386">
      <c r="A386" s="39" t="n"/>
      <c r="B386" s="40" t="n"/>
      <c r="C386" s="40" t="n"/>
      <c r="D386" s="41" t="n"/>
      <c r="E386" s="19">
        <f>IF($C386="","",IFERROR(INDEX('Food List'!$E$5:$E$146,MATCH($C386,'Food List'!$B$5:$B$146,0))*IF($D386="",1,$D386),""))</f>
        <v/>
      </c>
      <c r="F386" s="20">
        <f>IF($C386="","",IFERROR(INDEX('Food List'!$F$5:$F$146,MATCH($C386,'Food List'!$B$5:$B$146,0))*IF($D386="",1,$D386),""))</f>
        <v/>
      </c>
      <c r="G386" s="20">
        <f>IF($C386="","",IFERROR(INDEX('Food List'!$G$5:$G$146,MATCH($C386,'Food List'!$B$5:$B$146,0))*IF($D386="",1,$D386),""))</f>
        <v/>
      </c>
      <c r="H386" s="20">
        <f>IF($C386="","",IFERROR(INDEX('Food List'!$H$5:$H$146,MATCH($C386,'Food List'!$B$5:$B$146,0))*IF($D386="",1,$D386),""))</f>
        <v/>
      </c>
      <c r="I386" s="20">
        <f>IF($C386="","",IFERROR(INDEX('Food List'!$I$5:$I$146,MATCH($C386,'Food List'!$B$5:$B$146,0))*IF($D386="",1,$D386),""))</f>
        <v/>
      </c>
    </row>
    <row r="387">
      <c r="A387" s="39" t="n"/>
      <c r="B387" s="40" t="n"/>
      <c r="C387" s="40" t="n"/>
      <c r="D387" s="41" t="n"/>
      <c r="E387" s="19">
        <f>IF($C387="","",IFERROR(INDEX('Food List'!$E$5:$E$146,MATCH($C387,'Food List'!$B$5:$B$146,0))*IF($D387="",1,$D387),""))</f>
        <v/>
      </c>
      <c r="F387" s="20">
        <f>IF($C387="","",IFERROR(INDEX('Food List'!$F$5:$F$146,MATCH($C387,'Food List'!$B$5:$B$146,0))*IF($D387="",1,$D387),""))</f>
        <v/>
      </c>
      <c r="G387" s="20">
        <f>IF($C387="","",IFERROR(INDEX('Food List'!$G$5:$G$146,MATCH($C387,'Food List'!$B$5:$B$146,0))*IF($D387="",1,$D387),""))</f>
        <v/>
      </c>
      <c r="H387" s="20">
        <f>IF($C387="","",IFERROR(INDEX('Food List'!$H$5:$H$146,MATCH($C387,'Food List'!$B$5:$B$146,0))*IF($D387="",1,$D387),""))</f>
        <v/>
      </c>
      <c r="I387" s="20">
        <f>IF($C387="","",IFERROR(INDEX('Food List'!$I$5:$I$146,MATCH($C387,'Food List'!$B$5:$B$146,0))*IF($D387="",1,$D387),""))</f>
        <v/>
      </c>
    </row>
    <row r="388">
      <c r="A388" s="39" t="n"/>
      <c r="B388" s="40" t="n"/>
      <c r="C388" s="40" t="n"/>
      <c r="D388" s="41" t="n"/>
      <c r="E388" s="19">
        <f>IF($C388="","",IFERROR(INDEX('Food List'!$E$5:$E$146,MATCH($C388,'Food List'!$B$5:$B$146,0))*IF($D388="",1,$D388),""))</f>
        <v/>
      </c>
      <c r="F388" s="20">
        <f>IF($C388="","",IFERROR(INDEX('Food List'!$F$5:$F$146,MATCH($C388,'Food List'!$B$5:$B$146,0))*IF($D388="",1,$D388),""))</f>
        <v/>
      </c>
      <c r="G388" s="20">
        <f>IF($C388="","",IFERROR(INDEX('Food List'!$G$5:$G$146,MATCH($C388,'Food List'!$B$5:$B$146,0))*IF($D388="",1,$D388),""))</f>
        <v/>
      </c>
      <c r="H388" s="20">
        <f>IF($C388="","",IFERROR(INDEX('Food List'!$H$5:$H$146,MATCH($C388,'Food List'!$B$5:$B$146,0))*IF($D388="",1,$D388),""))</f>
        <v/>
      </c>
      <c r="I388" s="20">
        <f>IF($C388="","",IFERROR(INDEX('Food List'!$I$5:$I$146,MATCH($C388,'Food List'!$B$5:$B$146,0))*IF($D388="",1,$D388),""))</f>
        <v/>
      </c>
    </row>
    <row r="389">
      <c r="A389" s="39" t="n"/>
      <c r="B389" s="40" t="n"/>
      <c r="C389" s="40" t="n"/>
      <c r="D389" s="41" t="n"/>
      <c r="E389" s="19">
        <f>IF($C389="","",IFERROR(INDEX('Food List'!$E$5:$E$146,MATCH($C389,'Food List'!$B$5:$B$146,0))*IF($D389="",1,$D389),""))</f>
        <v/>
      </c>
      <c r="F389" s="20">
        <f>IF($C389="","",IFERROR(INDEX('Food List'!$F$5:$F$146,MATCH($C389,'Food List'!$B$5:$B$146,0))*IF($D389="",1,$D389),""))</f>
        <v/>
      </c>
      <c r="G389" s="20">
        <f>IF($C389="","",IFERROR(INDEX('Food List'!$G$5:$G$146,MATCH($C389,'Food List'!$B$5:$B$146,0))*IF($D389="",1,$D389),""))</f>
        <v/>
      </c>
      <c r="H389" s="20">
        <f>IF($C389="","",IFERROR(INDEX('Food List'!$H$5:$H$146,MATCH($C389,'Food List'!$B$5:$B$146,0))*IF($D389="",1,$D389),""))</f>
        <v/>
      </c>
      <c r="I389" s="20">
        <f>IF($C389="","",IFERROR(INDEX('Food List'!$I$5:$I$146,MATCH($C389,'Food List'!$B$5:$B$146,0))*IF($D389="",1,$D389),""))</f>
        <v/>
      </c>
    </row>
    <row r="390">
      <c r="A390" s="39" t="n"/>
      <c r="B390" s="40" t="n"/>
      <c r="C390" s="40" t="n"/>
      <c r="D390" s="41" t="n"/>
      <c r="E390" s="19">
        <f>IF($C390="","",IFERROR(INDEX('Food List'!$E$5:$E$146,MATCH($C390,'Food List'!$B$5:$B$146,0))*IF($D390="",1,$D390),""))</f>
        <v/>
      </c>
      <c r="F390" s="20">
        <f>IF($C390="","",IFERROR(INDEX('Food List'!$F$5:$F$146,MATCH($C390,'Food List'!$B$5:$B$146,0))*IF($D390="",1,$D390),""))</f>
        <v/>
      </c>
      <c r="G390" s="20">
        <f>IF($C390="","",IFERROR(INDEX('Food List'!$G$5:$G$146,MATCH($C390,'Food List'!$B$5:$B$146,0))*IF($D390="",1,$D390),""))</f>
        <v/>
      </c>
      <c r="H390" s="20">
        <f>IF($C390="","",IFERROR(INDEX('Food List'!$H$5:$H$146,MATCH($C390,'Food List'!$B$5:$B$146,0))*IF($D390="",1,$D390),""))</f>
        <v/>
      </c>
      <c r="I390" s="20">
        <f>IF($C390="","",IFERROR(INDEX('Food List'!$I$5:$I$146,MATCH($C390,'Food List'!$B$5:$B$146,0))*IF($D390="",1,$D390),""))</f>
        <v/>
      </c>
    </row>
    <row r="391">
      <c r="A391" s="39" t="n"/>
      <c r="B391" s="40" t="n"/>
      <c r="C391" s="40" t="n"/>
      <c r="D391" s="41" t="n"/>
      <c r="E391" s="19">
        <f>IF($C391="","",IFERROR(INDEX('Food List'!$E$5:$E$146,MATCH($C391,'Food List'!$B$5:$B$146,0))*IF($D391="",1,$D391),""))</f>
        <v/>
      </c>
      <c r="F391" s="20">
        <f>IF($C391="","",IFERROR(INDEX('Food List'!$F$5:$F$146,MATCH($C391,'Food List'!$B$5:$B$146,0))*IF($D391="",1,$D391),""))</f>
        <v/>
      </c>
      <c r="G391" s="20">
        <f>IF($C391="","",IFERROR(INDEX('Food List'!$G$5:$G$146,MATCH($C391,'Food List'!$B$5:$B$146,0))*IF($D391="",1,$D391),""))</f>
        <v/>
      </c>
      <c r="H391" s="20">
        <f>IF($C391="","",IFERROR(INDEX('Food List'!$H$5:$H$146,MATCH($C391,'Food List'!$B$5:$B$146,0))*IF($D391="",1,$D391),""))</f>
        <v/>
      </c>
      <c r="I391" s="20">
        <f>IF($C391="","",IFERROR(INDEX('Food List'!$I$5:$I$146,MATCH($C391,'Food List'!$B$5:$B$146,0))*IF($D391="",1,$D391),""))</f>
        <v/>
      </c>
    </row>
    <row r="392">
      <c r="A392" s="39" t="n"/>
      <c r="B392" s="40" t="n"/>
      <c r="C392" s="40" t="n"/>
      <c r="D392" s="41" t="n"/>
      <c r="E392" s="19">
        <f>IF($C392="","",IFERROR(INDEX('Food List'!$E$5:$E$146,MATCH($C392,'Food List'!$B$5:$B$146,0))*IF($D392="",1,$D392),""))</f>
        <v/>
      </c>
      <c r="F392" s="20">
        <f>IF($C392="","",IFERROR(INDEX('Food List'!$F$5:$F$146,MATCH($C392,'Food List'!$B$5:$B$146,0))*IF($D392="",1,$D392),""))</f>
        <v/>
      </c>
      <c r="G392" s="20">
        <f>IF($C392="","",IFERROR(INDEX('Food List'!$G$5:$G$146,MATCH($C392,'Food List'!$B$5:$B$146,0))*IF($D392="",1,$D392),""))</f>
        <v/>
      </c>
      <c r="H392" s="20">
        <f>IF($C392="","",IFERROR(INDEX('Food List'!$H$5:$H$146,MATCH($C392,'Food List'!$B$5:$B$146,0))*IF($D392="",1,$D392),""))</f>
        <v/>
      </c>
      <c r="I392" s="20">
        <f>IF($C392="","",IFERROR(INDEX('Food List'!$I$5:$I$146,MATCH($C392,'Food List'!$B$5:$B$146,0))*IF($D392="",1,$D392),""))</f>
        <v/>
      </c>
    </row>
    <row r="393">
      <c r="A393" s="39" t="n"/>
      <c r="B393" s="40" t="n"/>
      <c r="C393" s="40" t="n"/>
      <c r="D393" s="41" t="n"/>
      <c r="E393" s="19">
        <f>IF($C393="","",IFERROR(INDEX('Food List'!$E$5:$E$146,MATCH($C393,'Food List'!$B$5:$B$146,0))*IF($D393="",1,$D393),""))</f>
        <v/>
      </c>
      <c r="F393" s="20">
        <f>IF($C393="","",IFERROR(INDEX('Food List'!$F$5:$F$146,MATCH($C393,'Food List'!$B$5:$B$146,0))*IF($D393="",1,$D393),""))</f>
        <v/>
      </c>
      <c r="G393" s="20">
        <f>IF($C393="","",IFERROR(INDEX('Food List'!$G$5:$G$146,MATCH($C393,'Food List'!$B$5:$B$146,0))*IF($D393="",1,$D393),""))</f>
        <v/>
      </c>
      <c r="H393" s="20">
        <f>IF($C393="","",IFERROR(INDEX('Food List'!$H$5:$H$146,MATCH($C393,'Food List'!$B$5:$B$146,0))*IF($D393="",1,$D393),""))</f>
        <v/>
      </c>
      <c r="I393" s="20">
        <f>IF($C393="","",IFERROR(INDEX('Food List'!$I$5:$I$146,MATCH($C393,'Food List'!$B$5:$B$146,0))*IF($D393="",1,$D393),""))</f>
        <v/>
      </c>
    </row>
    <row r="394">
      <c r="A394" s="39" t="n"/>
      <c r="B394" s="40" t="n"/>
      <c r="C394" s="40" t="n"/>
      <c r="D394" s="41" t="n"/>
      <c r="E394" s="19">
        <f>IF($C394="","",IFERROR(INDEX('Food List'!$E$5:$E$146,MATCH($C394,'Food List'!$B$5:$B$146,0))*IF($D394="",1,$D394),""))</f>
        <v/>
      </c>
      <c r="F394" s="20">
        <f>IF($C394="","",IFERROR(INDEX('Food List'!$F$5:$F$146,MATCH($C394,'Food List'!$B$5:$B$146,0))*IF($D394="",1,$D394),""))</f>
        <v/>
      </c>
      <c r="G394" s="20">
        <f>IF($C394="","",IFERROR(INDEX('Food List'!$G$5:$G$146,MATCH($C394,'Food List'!$B$5:$B$146,0))*IF($D394="",1,$D394),""))</f>
        <v/>
      </c>
      <c r="H394" s="20">
        <f>IF($C394="","",IFERROR(INDEX('Food List'!$H$5:$H$146,MATCH($C394,'Food List'!$B$5:$B$146,0))*IF($D394="",1,$D394),""))</f>
        <v/>
      </c>
      <c r="I394" s="20">
        <f>IF($C394="","",IFERROR(INDEX('Food List'!$I$5:$I$146,MATCH($C394,'Food List'!$B$5:$B$146,0))*IF($D394="",1,$D394),""))</f>
        <v/>
      </c>
    </row>
    <row r="395">
      <c r="A395" s="39" t="n"/>
      <c r="B395" s="40" t="n"/>
      <c r="C395" s="40" t="n"/>
      <c r="D395" s="41" t="n"/>
      <c r="E395" s="19">
        <f>IF($C395="","",IFERROR(INDEX('Food List'!$E$5:$E$146,MATCH($C395,'Food List'!$B$5:$B$146,0))*IF($D395="",1,$D395),""))</f>
        <v/>
      </c>
      <c r="F395" s="20">
        <f>IF($C395="","",IFERROR(INDEX('Food List'!$F$5:$F$146,MATCH($C395,'Food List'!$B$5:$B$146,0))*IF($D395="",1,$D395),""))</f>
        <v/>
      </c>
      <c r="G395" s="20">
        <f>IF($C395="","",IFERROR(INDEX('Food List'!$G$5:$G$146,MATCH($C395,'Food List'!$B$5:$B$146,0))*IF($D395="",1,$D395),""))</f>
        <v/>
      </c>
      <c r="H395" s="20">
        <f>IF($C395="","",IFERROR(INDEX('Food List'!$H$5:$H$146,MATCH($C395,'Food List'!$B$5:$B$146,0))*IF($D395="",1,$D395),""))</f>
        <v/>
      </c>
      <c r="I395" s="20">
        <f>IF($C395="","",IFERROR(INDEX('Food List'!$I$5:$I$146,MATCH($C395,'Food List'!$B$5:$B$146,0))*IF($D395="",1,$D395),""))</f>
        <v/>
      </c>
    </row>
    <row r="396">
      <c r="A396" s="39" t="n"/>
      <c r="B396" s="40" t="n"/>
      <c r="C396" s="40" t="n"/>
      <c r="D396" s="41" t="n"/>
      <c r="E396" s="19">
        <f>IF($C396="","",IFERROR(INDEX('Food List'!$E$5:$E$146,MATCH($C396,'Food List'!$B$5:$B$146,0))*IF($D396="",1,$D396),""))</f>
        <v/>
      </c>
      <c r="F396" s="20">
        <f>IF($C396="","",IFERROR(INDEX('Food List'!$F$5:$F$146,MATCH($C396,'Food List'!$B$5:$B$146,0))*IF($D396="",1,$D396),""))</f>
        <v/>
      </c>
      <c r="G396" s="20">
        <f>IF($C396="","",IFERROR(INDEX('Food List'!$G$5:$G$146,MATCH($C396,'Food List'!$B$5:$B$146,0))*IF($D396="",1,$D396),""))</f>
        <v/>
      </c>
      <c r="H396" s="20">
        <f>IF($C396="","",IFERROR(INDEX('Food List'!$H$5:$H$146,MATCH($C396,'Food List'!$B$5:$B$146,0))*IF($D396="",1,$D396),""))</f>
        <v/>
      </c>
      <c r="I396" s="20">
        <f>IF($C396="","",IFERROR(INDEX('Food List'!$I$5:$I$146,MATCH($C396,'Food List'!$B$5:$B$146,0))*IF($D396="",1,$D396),""))</f>
        <v/>
      </c>
    </row>
    <row r="397">
      <c r="A397" s="39" t="n"/>
      <c r="B397" s="40" t="n"/>
      <c r="C397" s="40" t="n"/>
      <c r="D397" s="41" t="n"/>
      <c r="E397" s="19">
        <f>IF($C397="","",IFERROR(INDEX('Food List'!$E$5:$E$146,MATCH($C397,'Food List'!$B$5:$B$146,0))*IF($D397="",1,$D397),""))</f>
        <v/>
      </c>
      <c r="F397" s="20">
        <f>IF($C397="","",IFERROR(INDEX('Food List'!$F$5:$F$146,MATCH($C397,'Food List'!$B$5:$B$146,0))*IF($D397="",1,$D397),""))</f>
        <v/>
      </c>
      <c r="G397" s="20">
        <f>IF($C397="","",IFERROR(INDEX('Food List'!$G$5:$G$146,MATCH($C397,'Food List'!$B$5:$B$146,0))*IF($D397="",1,$D397),""))</f>
        <v/>
      </c>
      <c r="H397" s="20">
        <f>IF($C397="","",IFERROR(INDEX('Food List'!$H$5:$H$146,MATCH($C397,'Food List'!$B$5:$B$146,0))*IF($D397="",1,$D397),""))</f>
        <v/>
      </c>
      <c r="I397" s="20">
        <f>IF($C397="","",IFERROR(INDEX('Food List'!$I$5:$I$146,MATCH($C397,'Food List'!$B$5:$B$146,0))*IF($D397="",1,$D397),""))</f>
        <v/>
      </c>
    </row>
    <row r="398">
      <c r="A398" s="39" t="n"/>
      <c r="B398" s="40" t="n"/>
      <c r="C398" s="40" t="n"/>
      <c r="D398" s="41" t="n"/>
      <c r="E398" s="19">
        <f>IF($C398="","",IFERROR(INDEX('Food List'!$E$5:$E$146,MATCH($C398,'Food List'!$B$5:$B$146,0))*IF($D398="",1,$D398),""))</f>
        <v/>
      </c>
      <c r="F398" s="20">
        <f>IF($C398="","",IFERROR(INDEX('Food List'!$F$5:$F$146,MATCH($C398,'Food List'!$B$5:$B$146,0))*IF($D398="",1,$D398),""))</f>
        <v/>
      </c>
      <c r="G398" s="20">
        <f>IF($C398="","",IFERROR(INDEX('Food List'!$G$5:$G$146,MATCH($C398,'Food List'!$B$5:$B$146,0))*IF($D398="",1,$D398),""))</f>
        <v/>
      </c>
      <c r="H398" s="20">
        <f>IF($C398="","",IFERROR(INDEX('Food List'!$H$5:$H$146,MATCH($C398,'Food List'!$B$5:$B$146,0))*IF($D398="",1,$D398),""))</f>
        <v/>
      </c>
      <c r="I398" s="20">
        <f>IF($C398="","",IFERROR(INDEX('Food List'!$I$5:$I$146,MATCH($C398,'Food List'!$B$5:$B$146,0))*IF($D398="",1,$D398),""))</f>
        <v/>
      </c>
    </row>
    <row r="399">
      <c r="A399" s="39" t="n"/>
      <c r="B399" s="40" t="n"/>
      <c r="C399" s="40" t="n"/>
      <c r="D399" s="41" t="n"/>
      <c r="E399" s="19">
        <f>IF($C399="","",IFERROR(INDEX('Food List'!$E$5:$E$146,MATCH($C399,'Food List'!$B$5:$B$146,0))*IF($D399="",1,$D399),""))</f>
        <v/>
      </c>
      <c r="F399" s="20">
        <f>IF($C399="","",IFERROR(INDEX('Food List'!$F$5:$F$146,MATCH($C399,'Food List'!$B$5:$B$146,0))*IF($D399="",1,$D399),""))</f>
        <v/>
      </c>
      <c r="G399" s="20">
        <f>IF($C399="","",IFERROR(INDEX('Food List'!$G$5:$G$146,MATCH($C399,'Food List'!$B$5:$B$146,0))*IF($D399="",1,$D399),""))</f>
        <v/>
      </c>
      <c r="H399" s="20">
        <f>IF($C399="","",IFERROR(INDEX('Food List'!$H$5:$H$146,MATCH($C399,'Food List'!$B$5:$B$146,0))*IF($D399="",1,$D399),""))</f>
        <v/>
      </c>
      <c r="I399" s="20">
        <f>IF($C399="","",IFERROR(INDEX('Food List'!$I$5:$I$146,MATCH($C399,'Food List'!$B$5:$B$146,0))*IF($D399="",1,$D399),""))</f>
        <v/>
      </c>
    </row>
    <row r="400">
      <c r="A400" s="39" t="n"/>
      <c r="B400" s="40" t="n"/>
      <c r="C400" s="40" t="n"/>
      <c r="D400" s="41" t="n"/>
      <c r="E400" s="19">
        <f>IF($C400="","",IFERROR(INDEX('Food List'!$E$5:$E$146,MATCH($C400,'Food List'!$B$5:$B$146,0))*IF($D400="",1,$D400),""))</f>
        <v/>
      </c>
      <c r="F400" s="20">
        <f>IF($C400="","",IFERROR(INDEX('Food List'!$F$5:$F$146,MATCH($C400,'Food List'!$B$5:$B$146,0))*IF($D400="",1,$D400),""))</f>
        <v/>
      </c>
      <c r="G400" s="20">
        <f>IF($C400="","",IFERROR(INDEX('Food List'!$G$5:$G$146,MATCH($C400,'Food List'!$B$5:$B$146,0))*IF($D400="",1,$D400),""))</f>
        <v/>
      </c>
      <c r="H400" s="20">
        <f>IF($C400="","",IFERROR(INDEX('Food List'!$H$5:$H$146,MATCH($C400,'Food List'!$B$5:$B$146,0))*IF($D400="",1,$D400),""))</f>
        <v/>
      </c>
      <c r="I400" s="20">
        <f>IF($C400="","",IFERROR(INDEX('Food List'!$I$5:$I$146,MATCH($C400,'Food List'!$B$5:$B$146,0))*IF($D400="",1,$D400),""))</f>
        <v/>
      </c>
    </row>
    <row r="401">
      <c r="A401" s="39" t="n"/>
      <c r="B401" s="40" t="n"/>
      <c r="C401" s="40" t="n"/>
      <c r="D401" s="41" t="n"/>
      <c r="E401" s="19">
        <f>IF($C401="","",IFERROR(INDEX('Food List'!$E$5:$E$146,MATCH($C401,'Food List'!$B$5:$B$146,0))*IF($D401="",1,$D401),""))</f>
        <v/>
      </c>
      <c r="F401" s="20">
        <f>IF($C401="","",IFERROR(INDEX('Food List'!$F$5:$F$146,MATCH($C401,'Food List'!$B$5:$B$146,0))*IF($D401="",1,$D401),""))</f>
        <v/>
      </c>
      <c r="G401" s="20">
        <f>IF($C401="","",IFERROR(INDEX('Food List'!$G$5:$G$146,MATCH($C401,'Food List'!$B$5:$B$146,0))*IF($D401="",1,$D401),""))</f>
        <v/>
      </c>
      <c r="H401" s="20">
        <f>IF($C401="","",IFERROR(INDEX('Food List'!$H$5:$H$146,MATCH($C401,'Food List'!$B$5:$B$146,0))*IF($D401="",1,$D401),""))</f>
        <v/>
      </c>
      <c r="I401" s="20">
        <f>IF($C401="","",IFERROR(INDEX('Food List'!$I$5:$I$146,MATCH($C401,'Food List'!$B$5:$B$146,0))*IF($D401="",1,$D401),""))</f>
        <v/>
      </c>
    </row>
    <row r="402">
      <c r="A402" s="39" t="n"/>
      <c r="B402" s="40" t="n"/>
      <c r="C402" s="40" t="n"/>
      <c r="D402" s="41" t="n"/>
      <c r="E402" s="19">
        <f>IF($C402="","",IFERROR(INDEX('Food List'!$E$5:$E$146,MATCH($C402,'Food List'!$B$5:$B$146,0))*IF($D402="",1,$D402),""))</f>
        <v/>
      </c>
      <c r="F402" s="20">
        <f>IF($C402="","",IFERROR(INDEX('Food List'!$F$5:$F$146,MATCH($C402,'Food List'!$B$5:$B$146,0))*IF($D402="",1,$D402),""))</f>
        <v/>
      </c>
      <c r="G402" s="20">
        <f>IF($C402="","",IFERROR(INDEX('Food List'!$G$5:$G$146,MATCH($C402,'Food List'!$B$5:$B$146,0))*IF($D402="",1,$D402),""))</f>
        <v/>
      </c>
      <c r="H402" s="20">
        <f>IF($C402="","",IFERROR(INDEX('Food List'!$H$5:$H$146,MATCH($C402,'Food List'!$B$5:$B$146,0))*IF($D402="",1,$D402),""))</f>
        <v/>
      </c>
      <c r="I402" s="20">
        <f>IF($C402="","",IFERROR(INDEX('Food List'!$I$5:$I$146,MATCH($C402,'Food List'!$B$5:$B$146,0))*IF($D402="",1,$D402),""))</f>
        <v/>
      </c>
    </row>
    <row r="403">
      <c r="A403" s="39" t="n"/>
      <c r="B403" s="40" t="n"/>
      <c r="C403" s="40" t="n"/>
      <c r="D403" s="41" t="n"/>
      <c r="E403" s="19">
        <f>IF($C403="","",IFERROR(INDEX('Food List'!$E$5:$E$146,MATCH($C403,'Food List'!$B$5:$B$146,0))*IF($D403="",1,$D403),""))</f>
        <v/>
      </c>
      <c r="F403" s="20">
        <f>IF($C403="","",IFERROR(INDEX('Food List'!$F$5:$F$146,MATCH($C403,'Food List'!$B$5:$B$146,0))*IF($D403="",1,$D403),""))</f>
        <v/>
      </c>
      <c r="G403" s="20">
        <f>IF($C403="","",IFERROR(INDEX('Food List'!$G$5:$G$146,MATCH($C403,'Food List'!$B$5:$B$146,0))*IF($D403="",1,$D403),""))</f>
        <v/>
      </c>
      <c r="H403" s="20">
        <f>IF($C403="","",IFERROR(INDEX('Food List'!$H$5:$H$146,MATCH($C403,'Food List'!$B$5:$B$146,0))*IF($D403="",1,$D403),""))</f>
        <v/>
      </c>
      <c r="I403" s="20">
        <f>IF($C403="","",IFERROR(INDEX('Food List'!$I$5:$I$146,MATCH($C403,'Food List'!$B$5:$B$146,0))*IF($D403="",1,$D403),""))</f>
        <v/>
      </c>
    </row>
    <row r="404">
      <c r="A404" s="39" t="n"/>
      <c r="B404" s="40" t="n"/>
      <c r="C404" s="40" t="n"/>
      <c r="D404" s="41" t="n"/>
      <c r="E404" s="19">
        <f>IF($C404="","",IFERROR(INDEX('Food List'!$E$5:$E$146,MATCH($C404,'Food List'!$B$5:$B$146,0))*IF($D404="",1,$D404),""))</f>
        <v/>
      </c>
      <c r="F404" s="20">
        <f>IF($C404="","",IFERROR(INDEX('Food List'!$F$5:$F$146,MATCH($C404,'Food List'!$B$5:$B$146,0))*IF($D404="",1,$D404),""))</f>
        <v/>
      </c>
      <c r="G404" s="20">
        <f>IF($C404="","",IFERROR(INDEX('Food List'!$G$5:$G$146,MATCH($C404,'Food List'!$B$5:$B$146,0))*IF($D404="",1,$D404),""))</f>
        <v/>
      </c>
      <c r="H404" s="20">
        <f>IF($C404="","",IFERROR(INDEX('Food List'!$H$5:$H$146,MATCH($C404,'Food List'!$B$5:$B$146,0))*IF($D404="",1,$D404),""))</f>
        <v/>
      </c>
      <c r="I404" s="20">
        <f>IF($C404="","",IFERROR(INDEX('Food List'!$I$5:$I$146,MATCH($C404,'Food List'!$B$5:$B$146,0))*IF($D404="",1,$D404),""))</f>
        <v/>
      </c>
    </row>
    <row r="405">
      <c r="A405" s="39" t="n"/>
      <c r="B405" s="40" t="n"/>
      <c r="C405" s="40" t="n"/>
      <c r="D405" s="41" t="n"/>
      <c r="E405" s="19">
        <f>IF($C405="","",IFERROR(INDEX('Food List'!$E$5:$E$146,MATCH($C405,'Food List'!$B$5:$B$146,0))*IF($D405="",1,$D405),""))</f>
        <v/>
      </c>
      <c r="F405" s="20">
        <f>IF($C405="","",IFERROR(INDEX('Food List'!$F$5:$F$146,MATCH($C405,'Food List'!$B$5:$B$146,0))*IF($D405="",1,$D405),""))</f>
        <v/>
      </c>
      <c r="G405" s="20">
        <f>IF($C405="","",IFERROR(INDEX('Food List'!$G$5:$G$146,MATCH($C405,'Food List'!$B$5:$B$146,0))*IF($D405="",1,$D405),""))</f>
        <v/>
      </c>
      <c r="H405" s="20">
        <f>IF($C405="","",IFERROR(INDEX('Food List'!$H$5:$H$146,MATCH($C405,'Food List'!$B$5:$B$146,0))*IF($D405="",1,$D405),""))</f>
        <v/>
      </c>
      <c r="I405" s="20">
        <f>IF($C405="","",IFERROR(INDEX('Food List'!$I$5:$I$146,MATCH($C405,'Food List'!$B$5:$B$146,0))*IF($D405="",1,$D405),""))</f>
        <v/>
      </c>
    </row>
    <row r="406">
      <c r="A406" s="39" t="n"/>
      <c r="B406" s="40" t="n"/>
      <c r="C406" s="40" t="n"/>
      <c r="D406" s="41" t="n"/>
      <c r="E406" s="19">
        <f>IF($C406="","",IFERROR(INDEX('Food List'!$E$5:$E$146,MATCH($C406,'Food List'!$B$5:$B$146,0))*IF($D406="",1,$D406),""))</f>
        <v/>
      </c>
      <c r="F406" s="20">
        <f>IF($C406="","",IFERROR(INDEX('Food List'!$F$5:$F$146,MATCH($C406,'Food List'!$B$5:$B$146,0))*IF($D406="",1,$D406),""))</f>
        <v/>
      </c>
      <c r="G406" s="20">
        <f>IF($C406="","",IFERROR(INDEX('Food List'!$G$5:$G$146,MATCH($C406,'Food List'!$B$5:$B$146,0))*IF($D406="",1,$D406),""))</f>
        <v/>
      </c>
      <c r="H406" s="20">
        <f>IF($C406="","",IFERROR(INDEX('Food List'!$H$5:$H$146,MATCH($C406,'Food List'!$B$5:$B$146,0))*IF($D406="",1,$D406),""))</f>
        <v/>
      </c>
      <c r="I406" s="20">
        <f>IF($C406="","",IFERROR(INDEX('Food List'!$I$5:$I$146,MATCH($C406,'Food List'!$B$5:$B$146,0))*IF($D406="",1,$D406),""))</f>
        <v/>
      </c>
    </row>
    <row r="407">
      <c r="A407" s="39" t="n"/>
      <c r="B407" s="40" t="n"/>
      <c r="C407" s="40" t="n"/>
      <c r="D407" s="41" t="n"/>
      <c r="E407" s="19">
        <f>IF($C407="","",IFERROR(INDEX('Food List'!$E$5:$E$146,MATCH($C407,'Food List'!$B$5:$B$146,0))*IF($D407="",1,$D407),""))</f>
        <v/>
      </c>
      <c r="F407" s="20">
        <f>IF($C407="","",IFERROR(INDEX('Food List'!$F$5:$F$146,MATCH($C407,'Food List'!$B$5:$B$146,0))*IF($D407="",1,$D407),""))</f>
        <v/>
      </c>
      <c r="G407" s="20">
        <f>IF($C407="","",IFERROR(INDEX('Food List'!$G$5:$G$146,MATCH($C407,'Food List'!$B$5:$B$146,0))*IF($D407="",1,$D407),""))</f>
        <v/>
      </c>
      <c r="H407" s="20">
        <f>IF($C407="","",IFERROR(INDEX('Food List'!$H$5:$H$146,MATCH($C407,'Food List'!$B$5:$B$146,0))*IF($D407="",1,$D407),""))</f>
        <v/>
      </c>
      <c r="I407" s="20">
        <f>IF($C407="","",IFERROR(INDEX('Food List'!$I$5:$I$146,MATCH($C407,'Food List'!$B$5:$B$146,0))*IF($D407="",1,$D407),""))</f>
        <v/>
      </c>
    </row>
    <row r="408">
      <c r="A408" s="39" t="n"/>
      <c r="B408" s="40" t="n"/>
      <c r="C408" s="40" t="n"/>
      <c r="D408" s="41" t="n"/>
      <c r="E408" s="19">
        <f>IF($C408="","",IFERROR(INDEX('Food List'!$E$5:$E$146,MATCH($C408,'Food List'!$B$5:$B$146,0))*IF($D408="",1,$D408),""))</f>
        <v/>
      </c>
      <c r="F408" s="20">
        <f>IF($C408="","",IFERROR(INDEX('Food List'!$F$5:$F$146,MATCH($C408,'Food List'!$B$5:$B$146,0))*IF($D408="",1,$D408),""))</f>
        <v/>
      </c>
      <c r="G408" s="20">
        <f>IF($C408="","",IFERROR(INDEX('Food List'!$G$5:$G$146,MATCH($C408,'Food List'!$B$5:$B$146,0))*IF($D408="",1,$D408),""))</f>
        <v/>
      </c>
      <c r="H408" s="20">
        <f>IF($C408="","",IFERROR(INDEX('Food List'!$H$5:$H$146,MATCH($C408,'Food List'!$B$5:$B$146,0))*IF($D408="",1,$D408),""))</f>
        <v/>
      </c>
      <c r="I408" s="20">
        <f>IF($C408="","",IFERROR(INDEX('Food List'!$I$5:$I$146,MATCH($C408,'Food List'!$B$5:$B$146,0))*IF($D408="",1,$D408),""))</f>
        <v/>
      </c>
    </row>
    <row r="409">
      <c r="A409" s="39" t="n"/>
      <c r="B409" s="40" t="n"/>
      <c r="C409" s="40" t="n"/>
      <c r="D409" s="41" t="n"/>
      <c r="E409" s="19">
        <f>IF($C409="","",IFERROR(INDEX('Food List'!$E$5:$E$146,MATCH($C409,'Food List'!$B$5:$B$146,0))*IF($D409="",1,$D409),""))</f>
        <v/>
      </c>
      <c r="F409" s="20">
        <f>IF($C409="","",IFERROR(INDEX('Food List'!$F$5:$F$146,MATCH($C409,'Food List'!$B$5:$B$146,0))*IF($D409="",1,$D409),""))</f>
        <v/>
      </c>
      <c r="G409" s="20">
        <f>IF($C409="","",IFERROR(INDEX('Food List'!$G$5:$G$146,MATCH($C409,'Food List'!$B$5:$B$146,0))*IF($D409="",1,$D409),""))</f>
        <v/>
      </c>
      <c r="H409" s="20">
        <f>IF($C409="","",IFERROR(INDEX('Food List'!$H$5:$H$146,MATCH($C409,'Food List'!$B$5:$B$146,0))*IF($D409="",1,$D409),""))</f>
        <v/>
      </c>
      <c r="I409" s="20">
        <f>IF($C409="","",IFERROR(INDEX('Food List'!$I$5:$I$146,MATCH($C409,'Food List'!$B$5:$B$146,0))*IF($D409="",1,$D409),""))</f>
        <v/>
      </c>
    </row>
    <row r="410">
      <c r="A410" s="39" t="n"/>
      <c r="B410" s="40" t="n"/>
      <c r="C410" s="40" t="n"/>
      <c r="D410" s="41" t="n"/>
      <c r="E410" s="19">
        <f>IF($C410="","",IFERROR(INDEX('Food List'!$E$5:$E$146,MATCH($C410,'Food List'!$B$5:$B$146,0))*IF($D410="",1,$D410),""))</f>
        <v/>
      </c>
      <c r="F410" s="20">
        <f>IF($C410="","",IFERROR(INDEX('Food List'!$F$5:$F$146,MATCH($C410,'Food List'!$B$5:$B$146,0))*IF($D410="",1,$D410),""))</f>
        <v/>
      </c>
      <c r="G410" s="20">
        <f>IF($C410="","",IFERROR(INDEX('Food List'!$G$5:$G$146,MATCH($C410,'Food List'!$B$5:$B$146,0))*IF($D410="",1,$D410),""))</f>
        <v/>
      </c>
      <c r="H410" s="20">
        <f>IF($C410="","",IFERROR(INDEX('Food List'!$H$5:$H$146,MATCH($C410,'Food List'!$B$5:$B$146,0))*IF($D410="",1,$D410),""))</f>
        <v/>
      </c>
      <c r="I410" s="20">
        <f>IF($C410="","",IFERROR(INDEX('Food List'!$I$5:$I$146,MATCH($C410,'Food List'!$B$5:$B$146,0))*IF($D410="",1,$D410),""))</f>
        <v/>
      </c>
    </row>
    <row r="411">
      <c r="A411" s="39" t="n"/>
      <c r="B411" s="40" t="n"/>
      <c r="C411" s="40" t="n"/>
      <c r="D411" s="41" t="n"/>
      <c r="E411" s="19">
        <f>IF($C411="","",IFERROR(INDEX('Food List'!$E$5:$E$146,MATCH($C411,'Food List'!$B$5:$B$146,0))*IF($D411="",1,$D411),""))</f>
        <v/>
      </c>
      <c r="F411" s="20">
        <f>IF($C411="","",IFERROR(INDEX('Food List'!$F$5:$F$146,MATCH($C411,'Food List'!$B$5:$B$146,0))*IF($D411="",1,$D411),""))</f>
        <v/>
      </c>
      <c r="G411" s="20">
        <f>IF($C411="","",IFERROR(INDEX('Food List'!$G$5:$G$146,MATCH($C411,'Food List'!$B$5:$B$146,0))*IF($D411="",1,$D411),""))</f>
        <v/>
      </c>
      <c r="H411" s="20">
        <f>IF($C411="","",IFERROR(INDEX('Food List'!$H$5:$H$146,MATCH($C411,'Food List'!$B$5:$B$146,0))*IF($D411="",1,$D411),""))</f>
        <v/>
      </c>
      <c r="I411" s="20">
        <f>IF($C411="","",IFERROR(INDEX('Food List'!$I$5:$I$146,MATCH($C411,'Food List'!$B$5:$B$146,0))*IF($D411="",1,$D411),""))</f>
        <v/>
      </c>
    </row>
    <row r="412">
      <c r="A412" s="39" t="n"/>
      <c r="B412" s="40" t="n"/>
      <c r="C412" s="40" t="n"/>
      <c r="D412" s="41" t="n"/>
      <c r="E412" s="19">
        <f>IF($C412="","",IFERROR(INDEX('Food List'!$E$5:$E$146,MATCH($C412,'Food List'!$B$5:$B$146,0))*IF($D412="",1,$D412),""))</f>
        <v/>
      </c>
      <c r="F412" s="20">
        <f>IF($C412="","",IFERROR(INDEX('Food List'!$F$5:$F$146,MATCH($C412,'Food List'!$B$5:$B$146,0))*IF($D412="",1,$D412),""))</f>
        <v/>
      </c>
      <c r="G412" s="20">
        <f>IF($C412="","",IFERROR(INDEX('Food List'!$G$5:$G$146,MATCH($C412,'Food List'!$B$5:$B$146,0))*IF($D412="",1,$D412),""))</f>
        <v/>
      </c>
      <c r="H412" s="20">
        <f>IF($C412="","",IFERROR(INDEX('Food List'!$H$5:$H$146,MATCH($C412,'Food List'!$B$5:$B$146,0))*IF($D412="",1,$D412),""))</f>
        <v/>
      </c>
      <c r="I412" s="20">
        <f>IF($C412="","",IFERROR(INDEX('Food List'!$I$5:$I$146,MATCH($C412,'Food List'!$B$5:$B$146,0))*IF($D412="",1,$D412),""))</f>
        <v/>
      </c>
    </row>
    <row r="413">
      <c r="A413" s="39" t="n"/>
      <c r="B413" s="40" t="n"/>
      <c r="C413" s="40" t="n"/>
      <c r="D413" s="41" t="n"/>
      <c r="E413" s="19">
        <f>IF($C413="","",IFERROR(INDEX('Food List'!$E$5:$E$146,MATCH($C413,'Food List'!$B$5:$B$146,0))*IF($D413="",1,$D413),""))</f>
        <v/>
      </c>
      <c r="F413" s="20">
        <f>IF($C413="","",IFERROR(INDEX('Food List'!$F$5:$F$146,MATCH($C413,'Food List'!$B$5:$B$146,0))*IF($D413="",1,$D413),""))</f>
        <v/>
      </c>
      <c r="G413" s="20">
        <f>IF($C413="","",IFERROR(INDEX('Food List'!$G$5:$G$146,MATCH($C413,'Food List'!$B$5:$B$146,0))*IF($D413="",1,$D413),""))</f>
        <v/>
      </c>
      <c r="H413" s="20">
        <f>IF($C413="","",IFERROR(INDEX('Food List'!$H$5:$H$146,MATCH($C413,'Food List'!$B$5:$B$146,0))*IF($D413="",1,$D413),""))</f>
        <v/>
      </c>
      <c r="I413" s="20">
        <f>IF($C413="","",IFERROR(INDEX('Food List'!$I$5:$I$146,MATCH($C413,'Food List'!$B$5:$B$146,0))*IF($D413="",1,$D413),""))</f>
        <v/>
      </c>
    </row>
    <row r="414">
      <c r="A414" s="39" t="n"/>
      <c r="B414" s="40" t="n"/>
      <c r="C414" s="40" t="n"/>
      <c r="D414" s="41" t="n"/>
      <c r="E414" s="19">
        <f>IF($C414="","",IFERROR(INDEX('Food List'!$E$5:$E$146,MATCH($C414,'Food List'!$B$5:$B$146,0))*IF($D414="",1,$D414),""))</f>
        <v/>
      </c>
      <c r="F414" s="20">
        <f>IF($C414="","",IFERROR(INDEX('Food List'!$F$5:$F$146,MATCH($C414,'Food List'!$B$5:$B$146,0))*IF($D414="",1,$D414),""))</f>
        <v/>
      </c>
      <c r="G414" s="20">
        <f>IF($C414="","",IFERROR(INDEX('Food List'!$G$5:$G$146,MATCH($C414,'Food List'!$B$5:$B$146,0))*IF($D414="",1,$D414),""))</f>
        <v/>
      </c>
      <c r="H414" s="20">
        <f>IF($C414="","",IFERROR(INDEX('Food List'!$H$5:$H$146,MATCH($C414,'Food List'!$B$5:$B$146,0))*IF($D414="",1,$D414),""))</f>
        <v/>
      </c>
      <c r="I414" s="20">
        <f>IF($C414="","",IFERROR(INDEX('Food List'!$I$5:$I$146,MATCH($C414,'Food List'!$B$5:$B$146,0))*IF($D414="",1,$D414),""))</f>
        <v/>
      </c>
    </row>
    <row r="415">
      <c r="A415" s="39" t="n"/>
      <c r="B415" s="40" t="n"/>
      <c r="C415" s="40" t="n"/>
      <c r="D415" s="41" t="n"/>
      <c r="E415" s="19">
        <f>IF($C415="","",IFERROR(INDEX('Food List'!$E$5:$E$146,MATCH($C415,'Food List'!$B$5:$B$146,0))*IF($D415="",1,$D415),""))</f>
        <v/>
      </c>
      <c r="F415" s="20">
        <f>IF($C415="","",IFERROR(INDEX('Food List'!$F$5:$F$146,MATCH($C415,'Food List'!$B$5:$B$146,0))*IF($D415="",1,$D415),""))</f>
        <v/>
      </c>
      <c r="G415" s="20">
        <f>IF($C415="","",IFERROR(INDEX('Food List'!$G$5:$G$146,MATCH($C415,'Food List'!$B$5:$B$146,0))*IF($D415="",1,$D415),""))</f>
        <v/>
      </c>
      <c r="H415" s="20">
        <f>IF($C415="","",IFERROR(INDEX('Food List'!$H$5:$H$146,MATCH($C415,'Food List'!$B$5:$B$146,0))*IF($D415="",1,$D415),""))</f>
        <v/>
      </c>
      <c r="I415" s="20">
        <f>IF($C415="","",IFERROR(INDEX('Food List'!$I$5:$I$146,MATCH($C415,'Food List'!$B$5:$B$146,0))*IF($D415="",1,$D415),""))</f>
        <v/>
      </c>
    </row>
    <row r="416">
      <c r="A416" s="39" t="n"/>
      <c r="B416" s="40" t="n"/>
      <c r="C416" s="40" t="n"/>
      <c r="D416" s="41" t="n"/>
      <c r="E416" s="19">
        <f>IF($C416="","",IFERROR(INDEX('Food List'!$E$5:$E$146,MATCH($C416,'Food List'!$B$5:$B$146,0))*IF($D416="",1,$D416),""))</f>
        <v/>
      </c>
      <c r="F416" s="20">
        <f>IF($C416="","",IFERROR(INDEX('Food List'!$F$5:$F$146,MATCH($C416,'Food List'!$B$5:$B$146,0))*IF($D416="",1,$D416),""))</f>
        <v/>
      </c>
      <c r="G416" s="20">
        <f>IF($C416="","",IFERROR(INDEX('Food List'!$G$5:$G$146,MATCH($C416,'Food List'!$B$5:$B$146,0))*IF($D416="",1,$D416),""))</f>
        <v/>
      </c>
      <c r="H416" s="20">
        <f>IF($C416="","",IFERROR(INDEX('Food List'!$H$5:$H$146,MATCH($C416,'Food List'!$B$5:$B$146,0))*IF($D416="",1,$D416),""))</f>
        <v/>
      </c>
      <c r="I416" s="20">
        <f>IF($C416="","",IFERROR(INDEX('Food List'!$I$5:$I$146,MATCH($C416,'Food List'!$B$5:$B$146,0))*IF($D416="",1,$D416),""))</f>
        <v/>
      </c>
    </row>
    <row r="417">
      <c r="A417" s="39" t="n"/>
      <c r="B417" s="40" t="n"/>
      <c r="C417" s="40" t="n"/>
      <c r="D417" s="41" t="n"/>
      <c r="E417" s="19">
        <f>IF($C417="","",IFERROR(INDEX('Food List'!$E$5:$E$146,MATCH($C417,'Food List'!$B$5:$B$146,0))*IF($D417="",1,$D417),""))</f>
        <v/>
      </c>
      <c r="F417" s="20">
        <f>IF($C417="","",IFERROR(INDEX('Food List'!$F$5:$F$146,MATCH($C417,'Food List'!$B$5:$B$146,0))*IF($D417="",1,$D417),""))</f>
        <v/>
      </c>
      <c r="G417" s="20">
        <f>IF($C417="","",IFERROR(INDEX('Food List'!$G$5:$G$146,MATCH($C417,'Food List'!$B$5:$B$146,0))*IF($D417="",1,$D417),""))</f>
        <v/>
      </c>
      <c r="H417" s="20">
        <f>IF($C417="","",IFERROR(INDEX('Food List'!$H$5:$H$146,MATCH($C417,'Food List'!$B$5:$B$146,0))*IF($D417="",1,$D417),""))</f>
        <v/>
      </c>
      <c r="I417" s="20">
        <f>IF($C417="","",IFERROR(INDEX('Food List'!$I$5:$I$146,MATCH($C417,'Food List'!$B$5:$B$146,0))*IF($D417="",1,$D417),""))</f>
        <v/>
      </c>
    </row>
    <row r="418">
      <c r="A418" s="39" t="n"/>
      <c r="B418" s="40" t="n"/>
      <c r="C418" s="40" t="n"/>
      <c r="D418" s="41" t="n"/>
      <c r="E418" s="19">
        <f>IF($C418="","",IFERROR(INDEX('Food List'!$E$5:$E$146,MATCH($C418,'Food List'!$B$5:$B$146,0))*IF($D418="",1,$D418),""))</f>
        <v/>
      </c>
      <c r="F418" s="20">
        <f>IF($C418="","",IFERROR(INDEX('Food List'!$F$5:$F$146,MATCH($C418,'Food List'!$B$5:$B$146,0))*IF($D418="",1,$D418),""))</f>
        <v/>
      </c>
      <c r="G418" s="20">
        <f>IF($C418="","",IFERROR(INDEX('Food List'!$G$5:$G$146,MATCH($C418,'Food List'!$B$5:$B$146,0))*IF($D418="",1,$D418),""))</f>
        <v/>
      </c>
      <c r="H418" s="20">
        <f>IF($C418="","",IFERROR(INDEX('Food List'!$H$5:$H$146,MATCH($C418,'Food List'!$B$5:$B$146,0))*IF($D418="",1,$D418),""))</f>
        <v/>
      </c>
      <c r="I418" s="20">
        <f>IF($C418="","",IFERROR(INDEX('Food List'!$I$5:$I$146,MATCH($C418,'Food List'!$B$5:$B$146,0))*IF($D418="",1,$D418),""))</f>
        <v/>
      </c>
    </row>
    <row r="419">
      <c r="A419" s="39" t="n"/>
      <c r="B419" s="40" t="n"/>
      <c r="C419" s="40" t="n"/>
      <c r="D419" s="41" t="n"/>
      <c r="E419" s="19">
        <f>IF($C419="","",IFERROR(INDEX('Food List'!$E$5:$E$146,MATCH($C419,'Food List'!$B$5:$B$146,0))*IF($D419="",1,$D419),""))</f>
        <v/>
      </c>
      <c r="F419" s="20">
        <f>IF($C419="","",IFERROR(INDEX('Food List'!$F$5:$F$146,MATCH($C419,'Food List'!$B$5:$B$146,0))*IF($D419="",1,$D419),""))</f>
        <v/>
      </c>
      <c r="G419" s="20">
        <f>IF($C419="","",IFERROR(INDEX('Food List'!$G$5:$G$146,MATCH($C419,'Food List'!$B$5:$B$146,0))*IF($D419="",1,$D419),""))</f>
        <v/>
      </c>
      <c r="H419" s="20">
        <f>IF($C419="","",IFERROR(INDEX('Food List'!$H$5:$H$146,MATCH($C419,'Food List'!$B$5:$B$146,0))*IF($D419="",1,$D419),""))</f>
        <v/>
      </c>
      <c r="I419" s="20">
        <f>IF($C419="","",IFERROR(INDEX('Food List'!$I$5:$I$146,MATCH($C419,'Food List'!$B$5:$B$146,0))*IF($D419="",1,$D419),""))</f>
        <v/>
      </c>
    </row>
    <row r="420">
      <c r="A420" s="39" t="n"/>
      <c r="B420" s="40" t="n"/>
      <c r="C420" s="40" t="n"/>
      <c r="D420" s="41" t="n"/>
      <c r="E420" s="19">
        <f>IF($C420="","",IFERROR(INDEX('Food List'!$E$5:$E$146,MATCH($C420,'Food List'!$B$5:$B$146,0))*IF($D420="",1,$D420),""))</f>
        <v/>
      </c>
      <c r="F420" s="20">
        <f>IF($C420="","",IFERROR(INDEX('Food List'!$F$5:$F$146,MATCH($C420,'Food List'!$B$5:$B$146,0))*IF($D420="",1,$D420),""))</f>
        <v/>
      </c>
      <c r="G420" s="20">
        <f>IF($C420="","",IFERROR(INDEX('Food List'!$G$5:$G$146,MATCH($C420,'Food List'!$B$5:$B$146,0))*IF($D420="",1,$D420),""))</f>
        <v/>
      </c>
      <c r="H420" s="20">
        <f>IF($C420="","",IFERROR(INDEX('Food List'!$H$5:$H$146,MATCH($C420,'Food List'!$B$5:$B$146,0))*IF($D420="",1,$D420),""))</f>
        <v/>
      </c>
      <c r="I420" s="20">
        <f>IF($C420="","",IFERROR(INDEX('Food List'!$I$5:$I$146,MATCH($C420,'Food List'!$B$5:$B$146,0))*IF($D420="",1,$D420),""))</f>
        <v/>
      </c>
    </row>
    <row r="421">
      <c r="A421" s="39" t="n"/>
      <c r="B421" s="40" t="n"/>
      <c r="C421" s="40" t="n"/>
      <c r="D421" s="41" t="n"/>
      <c r="E421" s="19">
        <f>IF($C421="","",IFERROR(INDEX('Food List'!$E$5:$E$146,MATCH($C421,'Food List'!$B$5:$B$146,0))*IF($D421="",1,$D421),""))</f>
        <v/>
      </c>
      <c r="F421" s="20">
        <f>IF($C421="","",IFERROR(INDEX('Food List'!$F$5:$F$146,MATCH($C421,'Food List'!$B$5:$B$146,0))*IF($D421="",1,$D421),""))</f>
        <v/>
      </c>
      <c r="G421" s="20">
        <f>IF($C421="","",IFERROR(INDEX('Food List'!$G$5:$G$146,MATCH($C421,'Food List'!$B$5:$B$146,0))*IF($D421="",1,$D421),""))</f>
        <v/>
      </c>
      <c r="H421" s="20">
        <f>IF($C421="","",IFERROR(INDEX('Food List'!$H$5:$H$146,MATCH($C421,'Food List'!$B$5:$B$146,0))*IF($D421="",1,$D421),""))</f>
        <v/>
      </c>
      <c r="I421" s="20">
        <f>IF($C421="","",IFERROR(INDEX('Food List'!$I$5:$I$146,MATCH($C421,'Food List'!$B$5:$B$146,0))*IF($D421="",1,$D421),""))</f>
        <v/>
      </c>
    </row>
    <row r="422">
      <c r="A422" s="39" t="n"/>
      <c r="B422" s="40" t="n"/>
      <c r="C422" s="40" t="n"/>
      <c r="D422" s="41" t="n"/>
      <c r="E422" s="19">
        <f>IF($C422="","",IFERROR(INDEX('Food List'!$E$5:$E$146,MATCH($C422,'Food List'!$B$5:$B$146,0))*IF($D422="",1,$D422),""))</f>
        <v/>
      </c>
      <c r="F422" s="20">
        <f>IF($C422="","",IFERROR(INDEX('Food List'!$F$5:$F$146,MATCH($C422,'Food List'!$B$5:$B$146,0))*IF($D422="",1,$D422),""))</f>
        <v/>
      </c>
      <c r="G422" s="20">
        <f>IF($C422="","",IFERROR(INDEX('Food List'!$G$5:$G$146,MATCH($C422,'Food List'!$B$5:$B$146,0))*IF($D422="",1,$D422),""))</f>
        <v/>
      </c>
      <c r="H422" s="20">
        <f>IF($C422="","",IFERROR(INDEX('Food List'!$H$5:$H$146,MATCH($C422,'Food List'!$B$5:$B$146,0))*IF($D422="",1,$D422),""))</f>
        <v/>
      </c>
      <c r="I422" s="20">
        <f>IF($C422="","",IFERROR(INDEX('Food List'!$I$5:$I$146,MATCH($C422,'Food List'!$B$5:$B$146,0))*IF($D422="",1,$D422),""))</f>
        <v/>
      </c>
    </row>
    <row r="423">
      <c r="A423" s="39" t="n"/>
      <c r="B423" s="40" t="n"/>
      <c r="C423" s="40" t="n"/>
      <c r="D423" s="41" t="n"/>
      <c r="E423" s="19">
        <f>IF($C423="","",IFERROR(INDEX('Food List'!$E$5:$E$146,MATCH($C423,'Food List'!$B$5:$B$146,0))*IF($D423="",1,$D423),""))</f>
        <v/>
      </c>
      <c r="F423" s="20">
        <f>IF($C423="","",IFERROR(INDEX('Food List'!$F$5:$F$146,MATCH($C423,'Food List'!$B$5:$B$146,0))*IF($D423="",1,$D423),""))</f>
        <v/>
      </c>
      <c r="G423" s="20">
        <f>IF($C423="","",IFERROR(INDEX('Food List'!$G$5:$G$146,MATCH($C423,'Food List'!$B$5:$B$146,0))*IF($D423="",1,$D423),""))</f>
        <v/>
      </c>
      <c r="H423" s="20">
        <f>IF($C423="","",IFERROR(INDEX('Food List'!$H$5:$H$146,MATCH($C423,'Food List'!$B$5:$B$146,0))*IF($D423="",1,$D423),""))</f>
        <v/>
      </c>
      <c r="I423" s="20">
        <f>IF($C423="","",IFERROR(INDEX('Food List'!$I$5:$I$146,MATCH($C423,'Food List'!$B$5:$B$146,0))*IF($D423="",1,$D423),""))</f>
        <v/>
      </c>
    </row>
    <row r="424">
      <c r="A424" s="39" t="n"/>
      <c r="B424" s="40" t="n"/>
      <c r="C424" s="40" t="n"/>
      <c r="D424" s="41" t="n"/>
      <c r="E424" s="19">
        <f>IF($C424="","",IFERROR(INDEX('Food List'!$E$5:$E$146,MATCH($C424,'Food List'!$B$5:$B$146,0))*IF($D424="",1,$D424),""))</f>
        <v/>
      </c>
      <c r="F424" s="20">
        <f>IF($C424="","",IFERROR(INDEX('Food List'!$F$5:$F$146,MATCH($C424,'Food List'!$B$5:$B$146,0))*IF($D424="",1,$D424),""))</f>
        <v/>
      </c>
      <c r="G424" s="20">
        <f>IF($C424="","",IFERROR(INDEX('Food List'!$G$5:$G$146,MATCH($C424,'Food List'!$B$5:$B$146,0))*IF($D424="",1,$D424),""))</f>
        <v/>
      </c>
      <c r="H424" s="20">
        <f>IF($C424="","",IFERROR(INDEX('Food List'!$H$5:$H$146,MATCH($C424,'Food List'!$B$5:$B$146,0))*IF($D424="",1,$D424),""))</f>
        <v/>
      </c>
      <c r="I424" s="20">
        <f>IF($C424="","",IFERROR(INDEX('Food List'!$I$5:$I$146,MATCH($C424,'Food List'!$B$5:$B$146,0))*IF($D424="",1,$D424),""))</f>
        <v/>
      </c>
    </row>
    <row r="425">
      <c r="A425" s="39" t="n"/>
      <c r="B425" s="40" t="n"/>
      <c r="C425" s="40" t="n"/>
      <c r="D425" s="41" t="n"/>
      <c r="E425" s="19">
        <f>IF($C425="","",IFERROR(INDEX('Food List'!$E$5:$E$146,MATCH($C425,'Food List'!$B$5:$B$146,0))*IF($D425="",1,$D425),""))</f>
        <v/>
      </c>
      <c r="F425" s="20">
        <f>IF($C425="","",IFERROR(INDEX('Food List'!$F$5:$F$146,MATCH($C425,'Food List'!$B$5:$B$146,0))*IF($D425="",1,$D425),""))</f>
        <v/>
      </c>
      <c r="G425" s="20">
        <f>IF($C425="","",IFERROR(INDEX('Food List'!$G$5:$G$146,MATCH($C425,'Food List'!$B$5:$B$146,0))*IF($D425="",1,$D425),""))</f>
        <v/>
      </c>
      <c r="H425" s="20">
        <f>IF($C425="","",IFERROR(INDEX('Food List'!$H$5:$H$146,MATCH($C425,'Food List'!$B$5:$B$146,0))*IF($D425="",1,$D425),""))</f>
        <v/>
      </c>
      <c r="I425" s="20">
        <f>IF($C425="","",IFERROR(INDEX('Food List'!$I$5:$I$146,MATCH($C425,'Food List'!$B$5:$B$146,0))*IF($D425="",1,$D425),""))</f>
        <v/>
      </c>
    </row>
    <row r="426">
      <c r="A426" s="39" t="n"/>
      <c r="B426" s="40" t="n"/>
      <c r="C426" s="40" t="n"/>
      <c r="D426" s="41" t="n"/>
      <c r="E426" s="19">
        <f>IF($C426="","",IFERROR(INDEX('Food List'!$E$5:$E$146,MATCH($C426,'Food List'!$B$5:$B$146,0))*IF($D426="",1,$D426),""))</f>
        <v/>
      </c>
      <c r="F426" s="20">
        <f>IF($C426="","",IFERROR(INDEX('Food List'!$F$5:$F$146,MATCH($C426,'Food List'!$B$5:$B$146,0))*IF($D426="",1,$D426),""))</f>
        <v/>
      </c>
      <c r="G426" s="20">
        <f>IF($C426="","",IFERROR(INDEX('Food List'!$G$5:$G$146,MATCH($C426,'Food List'!$B$5:$B$146,0))*IF($D426="",1,$D426),""))</f>
        <v/>
      </c>
      <c r="H426" s="20">
        <f>IF($C426="","",IFERROR(INDEX('Food List'!$H$5:$H$146,MATCH($C426,'Food List'!$B$5:$B$146,0))*IF($D426="",1,$D426),""))</f>
        <v/>
      </c>
      <c r="I426" s="20">
        <f>IF($C426="","",IFERROR(INDEX('Food List'!$I$5:$I$146,MATCH($C426,'Food List'!$B$5:$B$146,0))*IF($D426="",1,$D426),""))</f>
        <v/>
      </c>
    </row>
    <row r="427">
      <c r="A427" s="39" t="n"/>
      <c r="B427" s="40" t="n"/>
      <c r="C427" s="40" t="n"/>
      <c r="D427" s="41" t="n"/>
      <c r="E427" s="19">
        <f>IF($C427="","",IFERROR(INDEX('Food List'!$E$5:$E$146,MATCH($C427,'Food List'!$B$5:$B$146,0))*IF($D427="",1,$D427),""))</f>
        <v/>
      </c>
      <c r="F427" s="20">
        <f>IF($C427="","",IFERROR(INDEX('Food List'!$F$5:$F$146,MATCH($C427,'Food List'!$B$5:$B$146,0))*IF($D427="",1,$D427),""))</f>
        <v/>
      </c>
      <c r="G427" s="20">
        <f>IF($C427="","",IFERROR(INDEX('Food List'!$G$5:$G$146,MATCH($C427,'Food List'!$B$5:$B$146,0))*IF($D427="",1,$D427),""))</f>
        <v/>
      </c>
      <c r="H427" s="20">
        <f>IF($C427="","",IFERROR(INDEX('Food List'!$H$5:$H$146,MATCH($C427,'Food List'!$B$5:$B$146,0))*IF($D427="",1,$D427),""))</f>
        <v/>
      </c>
      <c r="I427" s="20">
        <f>IF($C427="","",IFERROR(INDEX('Food List'!$I$5:$I$146,MATCH($C427,'Food List'!$B$5:$B$146,0))*IF($D427="",1,$D427),""))</f>
        <v/>
      </c>
    </row>
    <row r="428">
      <c r="A428" s="39" t="n"/>
      <c r="B428" s="40" t="n"/>
      <c r="C428" s="40" t="n"/>
      <c r="D428" s="41" t="n"/>
      <c r="E428" s="19">
        <f>IF($C428="","",IFERROR(INDEX('Food List'!$E$5:$E$146,MATCH($C428,'Food List'!$B$5:$B$146,0))*IF($D428="",1,$D428),""))</f>
        <v/>
      </c>
      <c r="F428" s="20">
        <f>IF($C428="","",IFERROR(INDEX('Food List'!$F$5:$F$146,MATCH($C428,'Food List'!$B$5:$B$146,0))*IF($D428="",1,$D428),""))</f>
        <v/>
      </c>
      <c r="G428" s="20">
        <f>IF($C428="","",IFERROR(INDEX('Food List'!$G$5:$G$146,MATCH($C428,'Food List'!$B$5:$B$146,0))*IF($D428="",1,$D428),""))</f>
        <v/>
      </c>
      <c r="H428" s="20">
        <f>IF($C428="","",IFERROR(INDEX('Food List'!$H$5:$H$146,MATCH($C428,'Food List'!$B$5:$B$146,0))*IF($D428="",1,$D428),""))</f>
        <v/>
      </c>
      <c r="I428" s="20">
        <f>IF($C428="","",IFERROR(INDEX('Food List'!$I$5:$I$146,MATCH($C428,'Food List'!$B$5:$B$146,0))*IF($D428="",1,$D428),""))</f>
        <v/>
      </c>
    </row>
    <row r="429">
      <c r="A429" s="39" t="n"/>
      <c r="B429" s="40" t="n"/>
      <c r="C429" s="40" t="n"/>
      <c r="D429" s="41" t="n"/>
      <c r="E429" s="19">
        <f>IF($C429="","",IFERROR(INDEX('Food List'!$E$5:$E$146,MATCH($C429,'Food List'!$B$5:$B$146,0))*IF($D429="",1,$D429),""))</f>
        <v/>
      </c>
      <c r="F429" s="20">
        <f>IF($C429="","",IFERROR(INDEX('Food List'!$F$5:$F$146,MATCH($C429,'Food List'!$B$5:$B$146,0))*IF($D429="",1,$D429),""))</f>
        <v/>
      </c>
      <c r="G429" s="20">
        <f>IF($C429="","",IFERROR(INDEX('Food List'!$G$5:$G$146,MATCH($C429,'Food List'!$B$5:$B$146,0))*IF($D429="",1,$D429),""))</f>
        <v/>
      </c>
      <c r="H429" s="20">
        <f>IF($C429="","",IFERROR(INDEX('Food List'!$H$5:$H$146,MATCH($C429,'Food List'!$B$5:$B$146,0))*IF($D429="",1,$D429),""))</f>
        <v/>
      </c>
      <c r="I429" s="20">
        <f>IF($C429="","",IFERROR(INDEX('Food List'!$I$5:$I$146,MATCH($C429,'Food List'!$B$5:$B$146,0))*IF($D429="",1,$D429),""))</f>
        <v/>
      </c>
    </row>
    <row r="430">
      <c r="A430" s="39" t="n"/>
      <c r="B430" s="40" t="n"/>
      <c r="C430" s="40" t="n"/>
      <c r="D430" s="41" t="n"/>
      <c r="E430" s="19">
        <f>IF($C430="","",IFERROR(INDEX('Food List'!$E$5:$E$146,MATCH($C430,'Food List'!$B$5:$B$146,0))*IF($D430="",1,$D430),""))</f>
        <v/>
      </c>
      <c r="F430" s="20">
        <f>IF($C430="","",IFERROR(INDEX('Food List'!$F$5:$F$146,MATCH($C430,'Food List'!$B$5:$B$146,0))*IF($D430="",1,$D430),""))</f>
        <v/>
      </c>
      <c r="G430" s="20">
        <f>IF($C430="","",IFERROR(INDEX('Food List'!$G$5:$G$146,MATCH($C430,'Food List'!$B$5:$B$146,0))*IF($D430="",1,$D430),""))</f>
        <v/>
      </c>
      <c r="H430" s="20">
        <f>IF($C430="","",IFERROR(INDEX('Food List'!$H$5:$H$146,MATCH($C430,'Food List'!$B$5:$B$146,0))*IF($D430="",1,$D430),""))</f>
        <v/>
      </c>
      <c r="I430" s="20">
        <f>IF($C430="","",IFERROR(INDEX('Food List'!$I$5:$I$146,MATCH($C430,'Food List'!$B$5:$B$146,0))*IF($D430="",1,$D430),""))</f>
        <v/>
      </c>
    </row>
    <row r="431">
      <c r="A431" s="39" t="n"/>
      <c r="B431" s="40" t="n"/>
      <c r="C431" s="40" t="n"/>
      <c r="D431" s="41" t="n"/>
      <c r="E431" s="19">
        <f>IF($C431="","",IFERROR(INDEX('Food List'!$E$5:$E$146,MATCH($C431,'Food List'!$B$5:$B$146,0))*IF($D431="",1,$D431),""))</f>
        <v/>
      </c>
      <c r="F431" s="20">
        <f>IF($C431="","",IFERROR(INDEX('Food List'!$F$5:$F$146,MATCH($C431,'Food List'!$B$5:$B$146,0))*IF($D431="",1,$D431),""))</f>
        <v/>
      </c>
      <c r="G431" s="20">
        <f>IF($C431="","",IFERROR(INDEX('Food List'!$G$5:$G$146,MATCH($C431,'Food List'!$B$5:$B$146,0))*IF($D431="",1,$D431),""))</f>
        <v/>
      </c>
      <c r="H431" s="20">
        <f>IF($C431="","",IFERROR(INDEX('Food List'!$H$5:$H$146,MATCH($C431,'Food List'!$B$5:$B$146,0))*IF($D431="",1,$D431),""))</f>
        <v/>
      </c>
      <c r="I431" s="20">
        <f>IF($C431="","",IFERROR(INDEX('Food List'!$I$5:$I$146,MATCH($C431,'Food List'!$B$5:$B$146,0))*IF($D431="",1,$D431),""))</f>
        <v/>
      </c>
    </row>
    <row r="432">
      <c r="A432" s="39" t="n"/>
      <c r="B432" s="40" t="n"/>
      <c r="C432" s="40" t="n"/>
      <c r="D432" s="41" t="n"/>
      <c r="E432" s="19">
        <f>IF($C432="","",IFERROR(INDEX('Food List'!$E$5:$E$146,MATCH($C432,'Food List'!$B$5:$B$146,0))*IF($D432="",1,$D432),""))</f>
        <v/>
      </c>
      <c r="F432" s="20">
        <f>IF($C432="","",IFERROR(INDEX('Food List'!$F$5:$F$146,MATCH($C432,'Food List'!$B$5:$B$146,0))*IF($D432="",1,$D432),""))</f>
        <v/>
      </c>
      <c r="G432" s="20">
        <f>IF($C432="","",IFERROR(INDEX('Food List'!$G$5:$G$146,MATCH($C432,'Food List'!$B$5:$B$146,0))*IF($D432="",1,$D432),""))</f>
        <v/>
      </c>
      <c r="H432" s="20">
        <f>IF($C432="","",IFERROR(INDEX('Food List'!$H$5:$H$146,MATCH($C432,'Food List'!$B$5:$B$146,0))*IF($D432="",1,$D432),""))</f>
        <v/>
      </c>
      <c r="I432" s="20">
        <f>IF($C432="","",IFERROR(INDEX('Food List'!$I$5:$I$146,MATCH($C432,'Food List'!$B$5:$B$146,0))*IF($D432="",1,$D432),""))</f>
        <v/>
      </c>
    </row>
    <row r="433">
      <c r="A433" s="39" t="n"/>
      <c r="B433" s="40" t="n"/>
      <c r="C433" s="40" t="n"/>
      <c r="D433" s="41" t="n"/>
      <c r="E433" s="19">
        <f>IF($C433="","",IFERROR(INDEX('Food List'!$E$5:$E$146,MATCH($C433,'Food List'!$B$5:$B$146,0))*IF($D433="",1,$D433),""))</f>
        <v/>
      </c>
      <c r="F433" s="20">
        <f>IF($C433="","",IFERROR(INDEX('Food List'!$F$5:$F$146,MATCH($C433,'Food List'!$B$5:$B$146,0))*IF($D433="",1,$D433),""))</f>
        <v/>
      </c>
      <c r="G433" s="20">
        <f>IF($C433="","",IFERROR(INDEX('Food List'!$G$5:$G$146,MATCH($C433,'Food List'!$B$5:$B$146,0))*IF($D433="",1,$D433),""))</f>
        <v/>
      </c>
      <c r="H433" s="20">
        <f>IF($C433="","",IFERROR(INDEX('Food List'!$H$5:$H$146,MATCH($C433,'Food List'!$B$5:$B$146,0))*IF($D433="",1,$D433),""))</f>
        <v/>
      </c>
      <c r="I433" s="20">
        <f>IF($C433="","",IFERROR(INDEX('Food List'!$I$5:$I$146,MATCH($C433,'Food List'!$B$5:$B$146,0))*IF($D433="",1,$D433),""))</f>
        <v/>
      </c>
    </row>
    <row r="434">
      <c r="A434" s="39" t="n"/>
      <c r="B434" s="40" t="n"/>
      <c r="C434" s="40" t="n"/>
      <c r="D434" s="41" t="n"/>
      <c r="E434" s="19">
        <f>IF($C434="","",IFERROR(INDEX('Food List'!$E$5:$E$146,MATCH($C434,'Food List'!$B$5:$B$146,0))*IF($D434="",1,$D434),""))</f>
        <v/>
      </c>
      <c r="F434" s="20">
        <f>IF($C434="","",IFERROR(INDEX('Food List'!$F$5:$F$146,MATCH($C434,'Food List'!$B$5:$B$146,0))*IF($D434="",1,$D434),""))</f>
        <v/>
      </c>
      <c r="G434" s="20">
        <f>IF($C434="","",IFERROR(INDEX('Food List'!$G$5:$G$146,MATCH($C434,'Food List'!$B$5:$B$146,0))*IF($D434="",1,$D434),""))</f>
        <v/>
      </c>
      <c r="H434" s="20">
        <f>IF($C434="","",IFERROR(INDEX('Food List'!$H$5:$H$146,MATCH($C434,'Food List'!$B$5:$B$146,0))*IF($D434="",1,$D434),""))</f>
        <v/>
      </c>
      <c r="I434" s="20">
        <f>IF($C434="","",IFERROR(INDEX('Food List'!$I$5:$I$146,MATCH($C434,'Food List'!$B$5:$B$146,0))*IF($D434="",1,$D434),""))</f>
        <v/>
      </c>
    </row>
    <row r="435">
      <c r="A435" s="39" t="n"/>
      <c r="B435" s="40" t="n"/>
      <c r="C435" s="40" t="n"/>
      <c r="D435" s="41" t="n"/>
      <c r="E435" s="19">
        <f>IF($C435="","",IFERROR(INDEX('Food List'!$E$5:$E$146,MATCH($C435,'Food List'!$B$5:$B$146,0))*IF($D435="",1,$D435),""))</f>
        <v/>
      </c>
      <c r="F435" s="20">
        <f>IF($C435="","",IFERROR(INDEX('Food List'!$F$5:$F$146,MATCH($C435,'Food List'!$B$5:$B$146,0))*IF($D435="",1,$D435),""))</f>
        <v/>
      </c>
      <c r="G435" s="20">
        <f>IF($C435="","",IFERROR(INDEX('Food List'!$G$5:$G$146,MATCH($C435,'Food List'!$B$5:$B$146,0))*IF($D435="",1,$D435),""))</f>
        <v/>
      </c>
      <c r="H435" s="20">
        <f>IF($C435="","",IFERROR(INDEX('Food List'!$H$5:$H$146,MATCH($C435,'Food List'!$B$5:$B$146,0))*IF($D435="",1,$D435),""))</f>
        <v/>
      </c>
      <c r="I435" s="20">
        <f>IF($C435="","",IFERROR(INDEX('Food List'!$I$5:$I$146,MATCH($C435,'Food List'!$B$5:$B$146,0))*IF($D435="",1,$D435),""))</f>
        <v/>
      </c>
    </row>
    <row r="436">
      <c r="A436" s="39" t="n"/>
      <c r="B436" s="40" t="n"/>
      <c r="C436" s="40" t="n"/>
      <c r="D436" s="41" t="n"/>
      <c r="E436" s="19">
        <f>IF($C436="","",IFERROR(INDEX('Food List'!$E$5:$E$146,MATCH($C436,'Food List'!$B$5:$B$146,0))*IF($D436="",1,$D436),""))</f>
        <v/>
      </c>
      <c r="F436" s="20">
        <f>IF($C436="","",IFERROR(INDEX('Food List'!$F$5:$F$146,MATCH($C436,'Food List'!$B$5:$B$146,0))*IF($D436="",1,$D436),""))</f>
        <v/>
      </c>
      <c r="G436" s="20">
        <f>IF($C436="","",IFERROR(INDEX('Food List'!$G$5:$G$146,MATCH($C436,'Food List'!$B$5:$B$146,0))*IF($D436="",1,$D436),""))</f>
        <v/>
      </c>
      <c r="H436" s="20">
        <f>IF($C436="","",IFERROR(INDEX('Food List'!$H$5:$H$146,MATCH($C436,'Food List'!$B$5:$B$146,0))*IF($D436="",1,$D436),""))</f>
        <v/>
      </c>
      <c r="I436" s="20">
        <f>IF($C436="","",IFERROR(INDEX('Food List'!$I$5:$I$146,MATCH($C436,'Food List'!$B$5:$B$146,0))*IF($D436="",1,$D436),""))</f>
        <v/>
      </c>
    </row>
    <row r="437">
      <c r="A437" s="39" t="n"/>
      <c r="B437" s="40" t="n"/>
      <c r="C437" s="40" t="n"/>
      <c r="D437" s="41" t="n"/>
      <c r="E437" s="19">
        <f>IF($C437="","",IFERROR(INDEX('Food List'!$E$5:$E$146,MATCH($C437,'Food List'!$B$5:$B$146,0))*IF($D437="",1,$D437),""))</f>
        <v/>
      </c>
      <c r="F437" s="20">
        <f>IF($C437="","",IFERROR(INDEX('Food List'!$F$5:$F$146,MATCH($C437,'Food List'!$B$5:$B$146,0))*IF($D437="",1,$D437),""))</f>
        <v/>
      </c>
      <c r="G437" s="20">
        <f>IF($C437="","",IFERROR(INDEX('Food List'!$G$5:$G$146,MATCH($C437,'Food List'!$B$5:$B$146,0))*IF($D437="",1,$D437),""))</f>
        <v/>
      </c>
      <c r="H437" s="20">
        <f>IF($C437="","",IFERROR(INDEX('Food List'!$H$5:$H$146,MATCH($C437,'Food List'!$B$5:$B$146,0))*IF($D437="",1,$D437),""))</f>
        <v/>
      </c>
      <c r="I437" s="20">
        <f>IF($C437="","",IFERROR(INDEX('Food List'!$I$5:$I$146,MATCH($C437,'Food List'!$B$5:$B$146,0))*IF($D437="",1,$D437),""))</f>
        <v/>
      </c>
    </row>
    <row r="438">
      <c r="A438" s="39" t="n"/>
      <c r="B438" s="40" t="n"/>
      <c r="C438" s="40" t="n"/>
      <c r="D438" s="41" t="n"/>
      <c r="E438" s="19">
        <f>IF($C438="","",IFERROR(INDEX('Food List'!$E$5:$E$146,MATCH($C438,'Food List'!$B$5:$B$146,0))*IF($D438="",1,$D438),""))</f>
        <v/>
      </c>
      <c r="F438" s="20">
        <f>IF($C438="","",IFERROR(INDEX('Food List'!$F$5:$F$146,MATCH($C438,'Food List'!$B$5:$B$146,0))*IF($D438="",1,$D438),""))</f>
        <v/>
      </c>
      <c r="G438" s="20">
        <f>IF($C438="","",IFERROR(INDEX('Food List'!$G$5:$G$146,MATCH($C438,'Food List'!$B$5:$B$146,0))*IF($D438="",1,$D438),""))</f>
        <v/>
      </c>
      <c r="H438" s="20">
        <f>IF($C438="","",IFERROR(INDEX('Food List'!$H$5:$H$146,MATCH($C438,'Food List'!$B$5:$B$146,0))*IF($D438="",1,$D438),""))</f>
        <v/>
      </c>
      <c r="I438" s="20">
        <f>IF($C438="","",IFERROR(INDEX('Food List'!$I$5:$I$146,MATCH($C438,'Food List'!$B$5:$B$146,0))*IF($D438="",1,$D438),""))</f>
        <v/>
      </c>
    </row>
    <row r="439">
      <c r="A439" s="39" t="n"/>
      <c r="B439" s="40" t="n"/>
      <c r="C439" s="40" t="n"/>
      <c r="D439" s="41" t="n"/>
      <c r="E439" s="19">
        <f>IF($C439="","",IFERROR(INDEX('Food List'!$E$5:$E$146,MATCH($C439,'Food List'!$B$5:$B$146,0))*IF($D439="",1,$D439),""))</f>
        <v/>
      </c>
      <c r="F439" s="20">
        <f>IF($C439="","",IFERROR(INDEX('Food List'!$F$5:$F$146,MATCH($C439,'Food List'!$B$5:$B$146,0))*IF($D439="",1,$D439),""))</f>
        <v/>
      </c>
      <c r="G439" s="20">
        <f>IF($C439="","",IFERROR(INDEX('Food List'!$G$5:$G$146,MATCH($C439,'Food List'!$B$5:$B$146,0))*IF($D439="",1,$D439),""))</f>
        <v/>
      </c>
      <c r="H439" s="20">
        <f>IF($C439="","",IFERROR(INDEX('Food List'!$H$5:$H$146,MATCH($C439,'Food List'!$B$5:$B$146,0))*IF($D439="",1,$D439),""))</f>
        <v/>
      </c>
      <c r="I439" s="20">
        <f>IF($C439="","",IFERROR(INDEX('Food List'!$I$5:$I$146,MATCH($C439,'Food List'!$B$5:$B$146,0))*IF($D439="",1,$D439),""))</f>
        <v/>
      </c>
    </row>
    <row r="440">
      <c r="A440" s="39" t="n"/>
      <c r="B440" s="40" t="n"/>
      <c r="C440" s="40" t="n"/>
      <c r="D440" s="41" t="n"/>
      <c r="E440" s="19">
        <f>IF($C440="","",IFERROR(INDEX('Food List'!$E$5:$E$146,MATCH($C440,'Food List'!$B$5:$B$146,0))*IF($D440="",1,$D440),""))</f>
        <v/>
      </c>
      <c r="F440" s="20">
        <f>IF($C440="","",IFERROR(INDEX('Food List'!$F$5:$F$146,MATCH($C440,'Food List'!$B$5:$B$146,0))*IF($D440="",1,$D440),""))</f>
        <v/>
      </c>
      <c r="G440" s="20">
        <f>IF($C440="","",IFERROR(INDEX('Food List'!$G$5:$G$146,MATCH($C440,'Food List'!$B$5:$B$146,0))*IF($D440="",1,$D440),""))</f>
        <v/>
      </c>
      <c r="H440" s="20">
        <f>IF($C440="","",IFERROR(INDEX('Food List'!$H$5:$H$146,MATCH($C440,'Food List'!$B$5:$B$146,0))*IF($D440="",1,$D440),""))</f>
        <v/>
      </c>
      <c r="I440" s="20">
        <f>IF($C440="","",IFERROR(INDEX('Food List'!$I$5:$I$146,MATCH($C440,'Food List'!$B$5:$B$146,0))*IF($D440="",1,$D440),""))</f>
        <v/>
      </c>
    </row>
    <row r="441">
      <c r="A441" s="39" t="n"/>
      <c r="B441" s="40" t="n"/>
      <c r="C441" s="40" t="n"/>
      <c r="D441" s="41" t="n"/>
      <c r="E441" s="19">
        <f>IF($C441="","",IFERROR(INDEX('Food List'!$E$5:$E$146,MATCH($C441,'Food List'!$B$5:$B$146,0))*IF($D441="",1,$D441),""))</f>
        <v/>
      </c>
      <c r="F441" s="20">
        <f>IF($C441="","",IFERROR(INDEX('Food List'!$F$5:$F$146,MATCH($C441,'Food List'!$B$5:$B$146,0))*IF($D441="",1,$D441),""))</f>
        <v/>
      </c>
      <c r="G441" s="20">
        <f>IF($C441="","",IFERROR(INDEX('Food List'!$G$5:$G$146,MATCH($C441,'Food List'!$B$5:$B$146,0))*IF($D441="",1,$D441),""))</f>
        <v/>
      </c>
      <c r="H441" s="20">
        <f>IF($C441="","",IFERROR(INDEX('Food List'!$H$5:$H$146,MATCH($C441,'Food List'!$B$5:$B$146,0))*IF($D441="",1,$D441),""))</f>
        <v/>
      </c>
      <c r="I441" s="20">
        <f>IF($C441="","",IFERROR(INDEX('Food List'!$I$5:$I$146,MATCH($C441,'Food List'!$B$5:$B$146,0))*IF($D441="",1,$D441),""))</f>
        <v/>
      </c>
    </row>
    <row r="442">
      <c r="A442" s="39" t="n"/>
      <c r="B442" s="40" t="n"/>
      <c r="C442" s="40" t="n"/>
      <c r="D442" s="41" t="n"/>
      <c r="E442" s="19">
        <f>IF($C442="","",IFERROR(INDEX('Food List'!$E$5:$E$146,MATCH($C442,'Food List'!$B$5:$B$146,0))*IF($D442="",1,$D442),""))</f>
        <v/>
      </c>
      <c r="F442" s="20">
        <f>IF($C442="","",IFERROR(INDEX('Food List'!$F$5:$F$146,MATCH($C442,'Food List'!$B$5:$B$146,0))*IF($D442="",1,$D442),""))</f>
        <v/>
      </c>
      <c r="G442" s="20">
        <f>IF($C442="","",IFERROR(INDEX('Food List'!$G$5:$G$146,MATCH($C442,'Food List'!$B$5:$B$146,0))*IF($D442="",1,$D442),""))</f>
        <v/>
      </c>
      <c r="H442" s="20">
        <f>IF($C442="","",IFERROR(INDEX('Food List'!$H$5:$H$146,MATCH($C442,'Food List'!$B$5:$B$146,0))*IF($D442="",1,$D442),""))</f>
        <v/>
      </c>
      <c r="I442" s="20">
        <f>IF($C442="","",IFERROR(INDEX('Food List'!$I$5:$I$146,MATCH($C442,'Food List'!$B$5:$B$146,0))*IF($D442="",1,$D442),""))</f>
        <v/>
      </c>
    </row>
    <row r="443">
      <c r="A443" s="39" t="n"/>
      <c r="B443" s="40" t="n"/>
      <c r="C443" s="40" t="n"/>
      <c r="D443" s="41" t="n"/>
      <c r="E443" s="19">
        <f>IF($C443="","",IFERROR(INDEX('Food List'!$E$5:$E$146,MATCH($C443,'Food List'!$B$5:$B$146,0))*IF($D443="",1,$D443),""))</f>
        <v/>
      </c>
      <c r="F443" s="20">
        <f>IF($C443="","",IFERROR(INDEX('Food List'!$F$5:$F$146,MATCH($C443,'Food List'!$B$5:$B$146,0))*IF($D443="",1,$D443),""))</f>
        <v/>
      </c>
      <c r="G443" s="20">
        <f>IF($C443="","",IFERROR(INDEX('Food List'!$G$5:$G$146,MATCH($C443,'Food List'!$B$5:$B$146,0))*IF($D443="",1,$D443),""))</f>
        <v/>
      </c>
      <c r="H443" s="20">
        <f>IF($C443="","",IFERROR(INDEX('Food List'!$H$5:$H$146,MATCH($C443,'Food List'!$B$5:$B$146,0))*IF($D443="",1,$D443),""))</f>
        <v/>
      </c>
      <c r="I443" s="20">
        <f>IF($C443="","",IFERROR(INDEX('Food List'!$I$5:$I$146,MATCH($C443,'Food List'!$B$5:$B$146,0))*IF($D443="",1,$D443),""))</f>
        <v/>
      </c>
    </row>
    <row r="444">
      <c r="A444" s="39" t="n"/>
      <c r="B444" s="40" t="n"/>
      <c r="C444" s="40" t="n"/>
      <c r="D444" s="41" t="n"/>
      <c r="E444" s="19">
        <f>IF($C444="","",IFERROR(INDEX('Food List'!$E$5:$E$146,MATCH($C444,'Food List'!$B$5:$B$146,0))*IF($D444="",1,$D444),""))</f>
        <v/>
      </c>
      <c r="F444" s="20">
        <f>IF($C444="","",IFERROR(INDEX('Food List'!$F$5:$F$146,MATCH($C444,'Food List'!$B$5:$B$146,0))*IF($D444="",1,$D444),""))</f>
        <v/>
      </c>
      <c r="G444" s="20">
        <f>IF($C444="","",IFERROR(INDEX('Food List'!$G$5:$G$146,MATCH($C444,'Food List'!$B$5:$B$146,0))*IF($D444="",1,$D444),""))</f>
        <v/>
      </c>
      <c r="H444" s="20">
        <f>IF($C444="","",IFERROR(INDEX('Food List'!$H$5:$H$146,MATCH($C444,'Food List'!$B$5:$B$146,0))*IF($D444="",1,$D444),""))</f>
        <v/>
      </c>
      <c r="I444" s="20">
        <f>IF($C444="","",IFERROR(INDEX('Food List'!$I$5:$I$146,MATCH($C444,'Food List'!$B$5:$B$146,0))*IF($D444="",1,$D444),""))</f>
        <v/>
      </c>
    </row>
    <row r="445">
      <c r="A445" s="39" t="n"/>
      <c r="B445" s="40" t="n"/>
      <c r="C445" s="40" t="n"/>
      <c r="D445" s="41" t="n"/>
      <c r="E445" s="19">
        <f>IF($C445="","",IFERROR(INDEX('Food List'!$E$5:$E$146,MATCH($C445,'Food List'!$B$5:$B$146,0))*IF($D445="",1,$D445),""))</f>
        <v/>
      </c>
      <c r="F445" s="20">
        <f>IF($C445="","",IFERROR(INDEX('Food List'!$F$5:$F$146,MATCH($C445,'Food List'!$B$5:$B$146,0))*IF($D445="",1,$D445),""))</f>
        <v/>
      </c>
      <c r="G445" s="20">
        <f>IF($C445="","",IFERROR(INDEX('Food List'!$G$5:$G$146,MATCH($C445,'Food List'!$B$5:$B$146,0))*IF($D445="",1,$D445),""))</f>
        <v/>
      </c>
      <c r="H445" s="20">
        <f>IF($C445="","",IFERROR(INDEX('Food List'!$H$5:$H$146,MATCH($C445,'Food List'!$B$5:$B$146,0))*IF($D445="",1,$D445),""))</f>
        <v/>
      </c>
      <c r="I445" s="20">
        <f>IF($C445="","",IFERROR(INDEX('Food List'!$I$5:$I$146,MATCH($C445,'Food List'!$B$5:$B$146,0))*IF($D445="",1,$D445),""))</f>
        <v/>
      </c>
    </row>
    <row r="446">
      <c r="A446" s="39" t="n"/>
      <c r="B446" s="40" t="n"/>
      <c r="C446" s="40" t="n"/>
      <c r="D446" s="41" t="n"/>
      <c r="E446" s="19">
        <f>IF($C446="","",IFERROR(INDEX('Food List'!$E$5:$E$146,MATCH($C446,'Food List'!$B$5:$B$146,0))*IF($D446="",1,$D446),""))</f>
        <v/>
      </c>
      <c r="F446" s="20">
        <f>IF($C446="","",IFERROR(INDEX('Food List'!$F$5:$F$146,MATCH($C446,'Food List'!$B$5:$B$146,0))*IF($D446="",1,$D446),""))</f>
        <v/>
      </c>
      <c r="G446" s="20">
        <f>IF($C446="","",IFERROR(INDEX('Food List'!$G$5:$G$146,MATCH($C446,'Food List'!$B$5:$B$146,0))*IF($D446="",1,$D446),""))</f>
        <v/>
      </c>
      <c r="H446" s="20">
        <f>IF($C446="","",IFERROR(INDEX('Food List'!$H$5:$H$146,MATCH($C446,'Food List'!$B$5:$B$146,0))*IF($D446="",1,$D446),""))</f>
        <v/>
      </c>
      <c r="I446" s="20">
        <f>IF($C446="","",IFERROR(INDEX('Food List'!$I$5:$I$146,MATCH($C446,'Food List'!$B$5:$B$146,0))*IF($D446="",1,$D446),""))</f>
        <v/>
      </c>
    </row>
    <row r="447">
      <c r="A447" s="39" t="n"/>
      <c r="B447" s="40" t="n"/>
      <c r="C447" s="40" t="n"/>
      <c r="D447" s="41" t="n"/>
      <c r="E447" s="19">
        <f>IF($C447="","",IFERROR(INDEX('Food List'!$E$5:$E$146,MATCH($C447,'Food List'!$B$5:$B$146,0))*IF($D447="",1,$D447),""))</f>
        <v/>
      </c>
      <c r="F447" s="20">
        <f>IF($C447="","",IFERROR(INDEX('Food List'!$F$5:$F$146,MATCH($C447,'Food List'!$B$5:$B$146,0))*IF($D447="",1,$D447),""))</f>
        <v/>
      </c>
      <c r="G447" s="20">
        <f>IF($C447="","",IFERROR(INDEX('Food List'!$G$5:$G$146,MATCH($C447,'Food List'!$B$5:$B$146,0))*IF($D447="",1,$D447),""))</f>
        <v/>
      </c>
      <c r="H447" s="20">
        <f>IF($C447="","",IFERROR(INDEX('Food List'!$H$5:$H$146,MATCH($C447,'Food List'!$B$5:$B$146,0))*IF($D447="",1,$D447),""))</f>
        <v/>
      </c>
      <c r="I447" s="20">
        <f>IF($C447="","",IFERROR(INDEX('Food List'!$I$5:$I$146,MATCH($C447,'Food List'!$B$5:$B$146,0))*IF($D447="",1,$D447),""))</f>
        <v/>
      </c>
    </row>
    <row r="448">
      <c r="A448" s="39" t="n"/>
      <c r="B448" s="40" t="n"/>
      <c r="C448" s="40" t="n"/>
      <c r="D448" s="41" t="n"/>
      <c r="E448" s="19">
        <f>IF($C448="","",IFERROR(INDEX('Food List'!$E$5:$E$146,MATCH($C448,'Food List'!$B$5:$B$146,0))*IF($D448="",1,$D448),""))</f>
        <v/>
      </c>
      <c r="F448" s="20">
        <f>IF($C448="","",IFERROR(INDEX('Food List'!$F$5:$F$146,MATCH($C448,'Food List'!$B$5:$B$146,0))*IF($D448="",1,$D448),""))</f>
        <v/>
      </c>
      <c r="G448" s="20">
        <f>IF($C448="","",IFERROR(INDEX('Food List'!$G$5:$G$146,MATCH($C448,'Food List'!$B$5:$B$146,0))*IF($D448="",1,$D448),""))</f>
        <v/>
      </c>
      <c r="H448" s="20">
        <f>IF($C448="","",IFERROR(INDEX('Food List'!$H$5:$H$146,MATCH($C448,'Food List'!$B$5:$B$146,0))*IF($D448="",1,$D448),""))</f>
        <v/>
      </c>
      <c r="I448" s="20">
        <f>IF($C448="","",IFERROR(INDEX('Food List'!$I$5:$I$146,MATCH($C448,'Food List'!$B$5:$B$146,0))*IF($D448="",1,$D448),""))</f>
        <v/>
      </c>
    </row>
    <row r="449">
      <c r="A449" s="39" t="n"/>
      <c r="B449" s="40" t="n"/>
      <c r="C449" s="40" t="n"/>
      <c r="D449" s="41" t="n"/>
      <c r="E449" s="19">
        <f>IF($C449="","",IFERROR(INDEX('Food List'!$E$5:$E$146,MATCH($C449,'Food List'!$B$5:$B$146,0))*IF($D449="",1,$D449),""))</f>
        <v/>
      </c>
      <c r="F449" s="20">
        <f>IF($C449="","",IFERROR(INDEX('Food List'!$F$5:$F$146,MATCH($C449,'Food List'!$B$5:$B$146,0))*IF($D449="",1,$D449),""))</f>
        <v/>
      </c>
      <c r="G449" s="20">
        <f>IF($C449="","",IFERROR(INDEX('Food List'!$G$5:$G$146,MATCH($C449,'Food List'!$B$5:$B$146,0))*IF($D449="",1,$D449),""))</f>
        <v/>
      </c>
      <c r="H449" s="20">
        <f>IF($C449="","",IFERROR(INDEX('Food List'!$H$5:$H$146,MATCH($C449,'Food List'!$B$5:$B$146,0))*IF($D449="",1,$D449),""))</f>
        <v/>
      </c>
      <c r="I449" s="20">
        <f>IF($C449="","",IFERROR(INDEX('Food List'!$I$5:$I$146,MATCH($C449,'Food List'!$B$5:$B$146,0))*IF($D449="",1,$D449),""))</f>
        <v/>
      </c>
    </row>
    <row r="450">
      <c r="A450" s="39" t="n"/>
      <c r="B450" s="40" t="n"/>
      <c r="C450" s="40" t="n"/>
      <c r="D450" s="41" t="n"/>
      <c r="E450" s="19">
        <f>IF($C450="","",IFERROR(INDEX('Food List'!$E$5:$E$146,MATCH($C450,'Food List'!$B$5:$B$146,0))*IF($D450="",1,$D450),""))</f>
        <v/>
      </c>
      <c r="F450" s="20">
        <f>IF($C450="","",IFERROR(INDEX('Food List'!$F$5:$F$146,MATCH($C450,'Food List'!$B$5:$B$146,0))*IF($D450="",1,$D450),""))</f>
        <v/>
      </c>
      <c r="G450" s="20">
        <f>IF($C450="","",IFERROR(INDEX('Food List'!$G$5:$G$146,MATCH($C450,'Food List'!$B$5:$B$146,0))*IF($D450="",1,$D450),""))</f>
        <v/>
      </c>
      <c r="H450" s="20">
        <f>IF($C450="","",IFERROR(INDEX('Food List'!$H$5:$H$146,MATCH($C450,'Food List'!$B$5:$B$146,0))*IF($D450="",1,$D450),""))</f>
        <v/>
      </c>
      <c r="I450" s="20">
        <f>IF($C450="","",IFERROR(INDEX('Food List'!$I$5:$I$146,MATCH($C450,'Food List'!$B$5:$B$146,0))*IF($D450="",1,$D450),""))</f>
        <v/>
      </c>
    </row>
    <row r="451">
      <c r="A451" s="39" t="n"/>
      <c r="B451" s="40" t="n"/>
      <c r="C451" s="40" t="n"/>
      <c r="D451" s="41" t="n"/>
      <c r="E451" s="19">
        <f>IF($C451="","",IFERROR(INDEX('Food List'!$E$5:$E$146,MATCH($C451,'Food List'!$B$5:$B$146,0))*IF($D451="",1,$D451),""))</f>
        <v/>
      </c>
      <c r="F451" s="20">
        <f>IF($C451="","",IFERROR(INDEX('Food List'!$F$5:$F$146,MATCH($C451,'Food List'!$B$5:$B$146,0))*IF($D451="",1,$D451),""))</f>
        <v/>
      </c>
      <c r="G451" s="20">
        <f>IF($C451="","",IFERROR(INDEX('Food List'!$G$5:$G$146,MATCH($C451,'Food List'!$B$5:$B$146,0))*IF($D451="",1,$D451),""))</f>
        <v/>
      </c>
      <c r="H451" s="20">
        <f>IF($C451="","",IFERROR(INDEX('Food List'!$H$5:$H$146,MATCH($C451,'Food List'!$B$5:$B$146,0))*IF($D451="",1,$D451),""))</f>
        <v/>
      </c>
      <c r="I451" s="20">
        <f>IF($C451="","",IFERROR(INDEX('Food List'!$I$5:$I$146,MATCH($C451,'Food List'!$B$5:$B$146,0))*IF($D451="",1,$D451),""))</f>
        <v/>
      </c>
    </row>
    <row r="452">
      <c r="A452" s="39" t="n"/>
      <c r="B452" s="40" t="n"/>
      <c r="C452" s="40" t="n"/>
      <c r="D452" s="41" t="n"/>
      <c r="E452" s="19">
        <f>IF($C452="","",IFERROR(INDEX('Food List'!$E$5:$E$146,MATCH($C452,'Food List'!$B$5:$B$146,0))*IF($D452="",1,$D452),""))</f>
        <v/>
      </c>
      <c r="F452" s="20">
        <f>IF($C452="","",IFERROR(INDEX('Food List'!$F$5:$F$146,MATCH($C452,'Food List'!$B$5:$B$146,0))*IF($D452="",1,$D452),""))</f>
        <v/>
      </c>
      <c r="G452" s="20">
        <f>IF($C452="","",IFERROR(INDEX('Food List'!$G$5:$G$146,MATCH($C452,'Food List'!$B$5:$B$146,0))*IF($D452="",1,$D452),""))</f>
        <v/>
      </c>
      <c r="H452" s="20">
        <f>IF($C452="","",IFERROR(INDEX('Food List'!$H$5:$H$146,MATCH($C452,'Food List'!$B$5:$B$146,0))*IF($D452="",1,$D452),""))</f>
        <v/>
      </c>
      <c r="I452" s="20">
        <f>IF($C452="","",IFERROR(INDEX('Food List'!$I$5:$I$146,MATCH($C452,'Food List'!$B$5:$B$146,0))*IF($D452="",1,$D452),""))</f>
        <v/>
      </c>
    </row>
    <row r="453">
      <c r="A453" s="39" t="n"/>
      <c r="B453" s="40" t="n"/>
      <c r="C453" s="40" t="n"/>
      <c r="D453" s="41" t="n"/>
      <c r="E453" s="19">
        <f>IF($C453="","",IFERROR(INDEX('Food List'!$E$5:$E$146,MATCH($C453,'Food List'!$B$5:$B$146,0))*IF($D453="",1,$D453),""))</f>
        <v/>
      </c>
      <c r="F453" s="20">
        <f>IF($C453="","",IFERROR(INDEX('Food List'!$F$5:$F$146,MATCH($C453,'Food List'!$B$5:$B$146,0))*IF($D453="",1,$D453),""))</f>
        <v/>
      </c>
      <c r="G453" s="20">
        <f>IF($C453="","",IFERROR(INDEX('Food List'!$G$5:$G$146,MATCH($C453,'Food List'!$B$5:$B$146,0))*IF($D453="",1,$D453),""))</f>
        <v/>
      </c>
      <c r="H453" s="20">
        <f>IF($C453="","",IFERROR(INDEX('Food List'!$H$5:$H$146,MATCH($C453,'Food List'!$B$5:$B$146,0))*IF($D453="",1,$D453),""))</f>
        <v/>
      </c>
      <c r="I453" s="20">
        <f>IF($C453="","",IFERROR(INDEX('Food List'!$I$5:$I$146,MATCH($C453,'Food List'!$B$5:$B$146,0))*IF($D453="",1,$D453),""))</f>
        <v/>
      </c>
    </row>
    <row r="454">
      <c r="A454" s="39" t="n"/>
      <c r="B454" s="40" t="n"/>
      <c r="C454" s="40" t="n"/>
      <c r="D454" s="41" t="n"/>
      <c r="E454" s="19">
        <f>IF($C454="","",IFERROR(INDEX('Food List'!$E$5:$E$146,MATCH($C454,'Food List'!$B$5:$B$146,0))*IF($D454="",1,$D454),""))</f>
        <v/>
      </c>
      <c r="F454" s="20">
        <f>IF($C454="","",IFERROR(INDEX('Food List'!$F$5:$F$146,MATCH($C454,'Food List'!$B$5:$B$146,0))*IF($D454="",1,$D454),""))</f>
        <v/>
      </c>
      <c r="G454" s="20">
        <f>IF($C454="","",IFERROR(INDEX('Food List'!$G$5:$G$146,MATCH($C454,'Food List'!$B$5:$B$146,0))*IF($D454="",1,$D454),""))</f>
        <v/>
      </c>
      <c r="H454" s="20">
        <f>IF($C454="","",IFERROR(INDEX('Food List'!$H$5:$H$146,MATCH($C454,'Food List'!$B$5:$B$146,0))*IF($D454="",1,$D454),""))</f>
        <v/>
      </c>
      <c r="I454" s="20">
        <f>IF($C454="","",IFERROR(INDEX('Food List'!$I$5:$I$146,MATCH($C454,'Food List'!$B$5:$B$146,0))*IF($D454="",1,$D454),""))</f>
        <v/>
      </c>
    </row>
    <row r="455">
      <c r="A455" s="39" t="n"/>
      <c r="B455" s="40" t="n"/>
      <c r="C455" s="40" t="n"/>
      <c r="D455" s="41" t="n"/>
      <c r="E455" s="19">
        <f>IF($C455="","",IFERROR(INDEX('Food List'!$E$5:$E$146,MATCH($C455,'Food List'!$B$5:$B$146,0))*IF($D455="",1,$D455),""))</f>
        <v/>
      </c>
      <c r="F455" s="20">
        <f>IF($C455="","",IFERROR(INDEX('Food List'!$F$5:$F$146,MATCH($C455,'Food List'!$B$5:$B$146,0))*IF($D455="",1,$D455),""))</f>
        <v/>
      </c>
      <c r="G455" s="20">
        <f>IF($C455="","",IFERROR(INDEX('Food List'!$G$5:$G$146,MATCH($C455,'Food List'!$B$5:$B$146,0))*IF($D455="",1,$D455),""))</f>
        <v/>
      </c>
      <c r="H455" s="20">
        <f>IF($C455="","",IFERROR(INDEX('Food List'!$H$5:$H$146,MATCH($C455,'Food List'!$B$5:$B$146,0))*IF($D455="",1,$D455),""))</f>
        <v/>
      </c>
      <c r="I455" s="20">
        <f>IF($C455="","",IFERROR(INDEX('Food List'!$I$5:$I$146,MATCH($C455,'Food List'!$B$5:$B$146,0))*IF($D455="",1,$D455),""))</f>
        <v/>
      </c>
    </row>
    <row r="456">
      <c r="A456" s="39" t="n"/>
      <c r="B456" s="40" t="n"/>
      <c r="C456" s="40" t="n"/>
      <c r="D456" s="41" t="n"/>
      <c r="E456" s="19">
        <f>IF($C456="","",IFERROR(INDEX('Food List'!$E$5:$E$146,MATCH($C456,'Food List'!$B$5:$B$146,0))*IF($D456="",1,$D456),""))</f>
        <v/>
      </c>
      <c r="F456" s="20">
        <f>IF($C456="","",IFERROR(INDEX('Food List'!$F$5:$F$146,MATCH($C456,'Food List'!$B$5:$B$146,0))*IF($D456="",1,$D456),""))</f>
        <v/>
      </c>
      <c r="G456" s="20">
        <f>IF($C456="","",IFERROR(INDEX('Food List'!$G$5:$G$146,MATCH($C456,'Food List'!$B$5:$B$146,0))*IF($D456="",1,$D456),""))</f>
        <v/>
      </c>
      <c r="H456" s="20">
        <f>IF($C456="","",IFERROR(INDEX('Food List'!$H$5:$H$146,MATCH($C456,'Food List'!$B$5:$B$146,0))*IF($D456="",1,$D456),""))</f>
        <v/>
      </c>
      <c r="I456" s="20">
        <f>IF($C456="","",IFERROR(INDEX('Food List'!$I$5:$I$146,MATCH($C456,'Food List'!$B$5:$B$146,0))*IF($D456="",1,$D456),""))</f>
        <v/>
      </c>
    </row>
    <row r="457">
      <c r="A457" s="39" t="n"/>
      <c r="B457" s="40" t="n"/>
      <c r="C457" s="40" t="n"/>
      <c r="D457" s="41" t="n"/>
      <c r="E457" s="19">
        <f>IF($C457="","",IFERROR(INDEX('Food List'!$E$5:$E$146,MATCH($C457,'Food List'!$B$5:$B$146,0))*IF($D457="",1,$D457),""))</f>
        <v/>
      </c>
      <c r="F457" s="20">
        <f>IF($C457="","",IFERROR(INDEX('Food List'!$F$5:$F$146,MATCH($C457,'Food List'!$B$5:$B$146,0))*IF($D457="",1,$D457),""))</f>
        <v/>
      </c>
      <c r="G457" s="20">
        <f>IF($C457="","",IFERROR(INDEX('Food List'!$G$5:$G$146,MATCH($C457,'Food List'!$B$5:$B$146,0))*IF($D457="",1,$D457),""))</f>
        <v/>
      </c>
      <c r="H457" s="20">
        <f>IF($C457="","",IFERROR(INDEX('Food List'!$H$5:$H$146,MATCH($C457,'Food List'!$B$5:$B$146,0))*IF($D457="",1,$D457),""))</f>
        <v/>
      </c>
      <c r="I457" s="20">
        <f>IF($C457="","",IFERROR(INDEX('Food List'!$I$5:$I$146,MATCH($C457,'Food List'!$B$5:$B$146,0))*IF($D457="",1,$D457),""))</f>
        <v/>
      </c>
    </row>
    <row r="458">
      <c r="A458" s="39" t="n"/>
      <c r="B458" s="40" t="n"/>
      <c r="C458" s="40" t="n"/>
      <c r="D458" s="41" t="n"/>
      <c r="E458" s="19">
        <f>IF($C458="","",IFERROR(INDEX('Food List'!$E$5:$E$146,MATCH($C458,'Food List'!$B$5:$B$146,0))*IF($D458="",1,$D458),""))</f>
        <v/>
      </c>
      <c r="F458" s="20">
        <f>IF($C458="","",IFERROR(INDEX('Food List'!$F$5:$F$146,MATCH($C458,'Food List'!$B$5:$B$146,0))*IF($D458="",1,$D458),""))</f>
        <v/>
      </c>
      <c r="G458" s="20">
        <f>IF($C458="","",IFERROR(INDEX('Food List'!$G$5:$G$146,MATCH($C458,'Food List'!$B$5:$B$146,0))*IF($D458="",1,$D458),""))</f>
        <v/>
      </c>
      <c r="H458" s="20">
        <f>IF($C458="","",IFERROR(INDEX('Food List'!$H$5:$H$146,MATCH($C458,'Food List'!$B$5:$B$146,0))*IF($D458="",1,$D458),""))</f>
        <v/>
      </c>
      <c r="I458" s="20">
        <f>IF($C458="","",IFERROR(INDEX('Food List'!$I$5:$I$146,MATCH($C458,'Food List'!$B$5:$B$146,0))*IF($D458="",1,$D458),""))</f>
        <v/>
      </c>
    </row>
    <row r="459">
      <c r="A459" s="39" t="n"/>
      <c r="B459" s="40" t="n"/>
      <c r="C459" s="40" t="n"/>
      <c r="D459" s="41" t="n"/>
      <c r="E459" s="19">
        <f>IF($C459="","",IFERROR(INDEX('Food List'!$E$5:$E$146,MATCH($C459,'Food List'!$B$5:$B$146,0))*IF($D459="",1,$D459),""))</f>
        <v/>
      </c>
      <c r="F459" s="20">
        <f>IF($C459="","",IFERROR(INDEX('Food List'!$F$5:$F$146,MATCH($C459,'Food List'!$B$5:$B$146,0))*IF($D459="",1,$D459),""))</f>
        <v/>
      </c>
      <c r="G459" s="20">
        <f>IF($C459="","",IFERROR(INDEX('Food List'!$G$5:$G$146,MATCH($C459,'Food List'!$B$5:$B$146,0))*IF($D459="",1,$D459),""))</f>
        <v/>
      </c>
      <c r="H459" s="20">
        <f>IF($C459="","",IFERROR(INDEX('Food List'!$H$5:$H$146,MATCH($C459,'Food List'!$B$5:$B$146,0))*IF($D459="",1,$D459),""))</f>
        <v/>
      </c>
      <c r="I459" s="20">
        <f>IF($C459="","",IFERROR(INDEX('Food List'!$I$5:$I$146,MATCH($C459,'Food List'!$B$5:$B$146,0))*IF($D459="",1,$D459),""))</f>
        <v/>
      </c>
    </row>
    <row r="460">
      <c r="A460" s="39" t="n"/>
      <c r="B460" s="40" t="n"/>
      <c r="C460" s="40" t="n"/>
      <c r="D460" s="41" t="n"/>
      <c r="E460" s="19">
        <f>IF($C460="","",IFERROR(INDEX('Food List'!$E$5:$E$146,MATCH($C460,'Food List'!$B$5:$B$146,0))*IF($D460="",1,$D460),""))</f>
        <v/>
      </c>
      <c r="F460" s="20">
        <f>IF($C460="","",IFERROR(INDEX('Food List'!$F$5:$F$146,MATCH($C460,'Food List'!$B$5:$B$146,0))*IF($D460="",1,$D460),""))</f>
        <v/>
      </c>
      <c r="G460" s="20">
        <f>IF($C460="","",IFERROR(INDEX('Food List'!$G$5:$G$146,MATCH($C460,'Food List'!$B$5:$B$146,0))*IF($D460="",1,$D460),""))</f>
        <v/>
      </c>
      <c r="H460" s="20">
        <f>IF($C460="","",IFERROR(INDEX('Food List'!$H$5:$H$146,MATCH($C460,'Food List'!$B$5:$B$146,0))*IF($D460="",1,$D460),""))</f>
        <v/>
      </c>
      <c r="I460" s="20">
        <f>IF($C460="","",IFERROR(INDEX('Food List'!$I$5:$I$146,MATCH($C460,'Food List'!$B$5:$B$146,0))*IF($D460="",1,$D460),""))</f>
        <v/>
      </c>
    </row>
    <row r="461">
      <c r="A461" s="39" t="n"/>
      <c r="B461" s="40" t="n"/>
      <c r="C461" s="40" t="n"/>
      <c r="D461" s="41" t="n"/>
      <c r="E461" s="19">
        <f>IF($C461="","",IFERROR(INDEX('Food List'!$E$5:$E$146,MATCH($C461,'Food List'!$B$5:$B$146,0))*IF($D461="",1,$D461),""))</f>
        <v/>
      </c>
      <c r="F461" s="20">
        <f>IF($C461="","",IFERROR(INDEX('Food List'!$F$5:$F$146,MATCH($C461,'Food List'!$B$5:$B$146,0))*IF($D461="",1,$D461),""))</f>
        <v/>
      </c>
      <c r="G461" s="20">
        <f>IF($C461="","",IFERROR(INDEX('Food List'!$G$5:$G$146,MATCH($C461,'Food List'!$B$5:$B$146,0))*IF($D461="",1,$D461),""))</f>
        <v/>
      </c>
      <c r="H461" s="20">
        <f>IF($C461="","",IFERROR(INDEX('Food List'!$H$5:$H$146,MATCH($C461,'Food List'!$B$5:$B$146,0))*IF($D461="",1,$D461),""))</f>
        <v/>
      </c>
      <c r="I461" s="20">
        <f>IF($C461="","",IFERROR(INDEX('Food List'!$I$5:$I$146,MATCH($C461,'Food List'!$B$5:$B$146,0))*IF($D461="",1,$D461),""))</f>
        <v/>
      </c>
    </row>
    <row r="462">
      <c r="A462" s="39" t="n"/>
      <c r="B462" s="40" t="n"/>
      <c r="C462" s="40" t="n"/>
      <c r="D462" s="41" t="n"/>
      <c r="E462" s="19">
        <f>IF($C462="","",IFERROR(INDEX('Food List'!$E$5:$E$146,MATCH($C462,'Food List'!$B$5:$B$146,0))*IF($D462="",1,$D462),""))</f>
        <v/>
      </c>
      <c r="F462" s="20">
        <f>IF($C462="","",IFERROR(INDEX('Food List'!$F$5:$F$146,MATCH($C462,'Food List'!$B$5:$B$146,0))*IF($D462="",1,$D462),""))</f>
        <v/>
      </c>
      <c r="G462" s="20">
        <f>IF($C462="","",IFERROR(INDEX('Food List'!$G$5:$G$146,MATCH($C462,'Food List'!$B$5:$B$146,0))*IF($D462="",1,$D462),""))</f>
        <v/>
      </c>
      <c r="H462" s="20">
        <f>IF($C462="","",IFERROR(INDEX('Food List'!$H$5:$H$146,MATCH($C462,'Food List'!$B$5:$B$146,0))*IF($D462="",1,$D462),""))</f>
        <v/>
      </c>
      <c r="I462" s="20">
        <f>IF($C462="","",IFERROR(INDEX('Food List'!$I$5:$I$146,MATCH($C462,'Food List'!$B$5:$B$146,0))*IF($D462="",1,$D462),""))</f>
        <v/>
      </c>
    </row>
    <row r="463">
      <c r="A463" s="39" t="n"/>
      <c r="B463" s="40" t="n"/>
      <c r="C463" s="40" t="n"/>
      <c r="D463" s="41" t="n"/>
      <c r="E463" s="19">
        <f>IF($C463="","",IFERROR(INDEX('Food List'!$E$5:$E$146,MATCH($C463,'Food List'!$B$5:$B$146,0))*IF($D463="",1,$D463),""))</f>
        <v/>
      </c>
      <c r="F463" s="20">
        <f>IF($C463="","",IFERROR(INDEX('Food List'!$F$5:$F$146,MATCH($C463,'Food List'!$B$5:$B$146,0))*IF($D463="",1,$D463),""))</f>
        <v/>
      </c>
      <c r="G463" s="20">
        <f>IF($C463="","",IFERROR(INDEX('Food List'!$G$5:$G$146,MATCH($C463,'Food List'!$B$5:$B$146,0))*IF($D463="",1,$D463),""))</f>
        <v/>
      </c>
      <c r="H463" s="20">
        <f>IF($C463="","",IFERROR(INDEX('Food List'!$H$5:$H$146,MATCH($C463,'Food List'!$B$5:$B$146,0))*IF($D463="",1,$D463),""))</f>
        <v/>
      </c>
      <c r="I463" s="20">
        <f>IF($C463="","",IFERROR(INDEX('Food List'!$I$5:$I$146,MATCH($C463,'Food List'!$B$5:$B$146,0))*IF($D463="",1,$D463),""))</f>
        <v/>
      </c>
    </row>
    <row r="464">
      <c r="A464" s="39" t="n"/>
      <c r="B464" s="40" t="n"/>
      <c r="C464" s="40" t="n"/>
      <c r="D464" s="41" t="n"/>
      <c r="E464" s="19">
        <f>IF($C464="","",IFERROR(INDEX('Food List'!$E$5:$E$146,MATCH($C464,'Food List'!$B$5:$B$146,0))*IF($D464="",1,$D464),""))</f>
        <v/>
      </c>
      <c r="F464" s="20">
        <f>IF($C464="","",IFERROR(INDEX('Food List'!$F$5:$F$146,MATCH($C464,'Food List'!$B$5:$B$146,0))*IF($D464="",1,$D464),""))</f>
        <v/>
      </c>
      <c r="G464" s="20">
        <f>IF($C464="","",IFERROR(INDEX('Food List'!$G$5:$G$146,MATCH($C464,'Food List'!$B$5:$B$146,0))*IF($D464="",1,$D464),""))</f>
        <v/>
      </c>
      <c r="H464" s="20">
        <f>IF($C464="","",IFERROR(INDEX('Food List'!$H$5:$H$146,MATCH($C464,'Food List'!$B$5:$B$146,0))*IF($D464="",1,$D464),""))</f>
        <v/>
      </c>
      <c r="I464" s="20">
        <f>IF($C464="","",IFERROR(INDEX('Food List'!$I$5:$I$146,MATCH($C464,'Food List'!$B$5:$B$146,0))*IF($D464="",1,$D464),""))</f>
        <v/>
      </c>
    </row>
    <row r="465">
      <c r="A465" s="39" t="n"/>
      <c r="B465" s="40" t="n"/>
      <c r="C465" s="40" t="n"/>
      <c r="D465" s="41" t="n"/>
      <c r="E465" s="19">
        <f>IF($C465="","",IFERROR(INDEX('Food List'!$E$5:$E$146,MATCH($C465,'Food List'!$B$5:$B$146,0))*IF($D465="",1,$D465),""))</f>
        <v/>
      </c>
      <c r="F465" s="20">
        <f>IF($C465="","",IFERROR(INDEX('Food List'!$F$5:$F$146,MATCH($C465,'Food List'!$B$5:$B$146,0))*IF($D465="",1,$D465),""))</f>
        <v/>
      </c>
      <c r="G465" s="20">
        <f>IF($C465="","",IFERROR(INDEX('Food List'!$G$5:$G$146,MATCH($C465,'Food List'!$B$5:$B$146,0))*IF($D465="",1,$D465),""))</f>
        <v/>
      </c>
      <c r="H465" s="20">
        <f>IF($C465="","",IFERROR(INDEX('Food List'!$H$5:$H$146,MATCH($C465,'Food List'!$B$5:$B$146,0))*IF($D465="",1,$D465),""))</f>
        <v/>
      </c>
      <c r="I465" s="20">
        <f>IF($C465="","",IFERROR(INDEX('Food List'!$I$5:$I$146,MATCH($C465,'Food List'!$B$5:$B$146,0))*IF($D465="",1,$D465),""))</f>
        <v/>
      </c>
    </row>
    <row r="466">
      <c r="A466" s="39" t="n"/>
      <c r="B466" s="40" t="n"/>
      <c r="C466" s="40" t="n"/>
      <c r="D466" s="41" t="n"/>
      <c r="E466" s="19">
        <f>IF($C466="","",IFERROR(INDEX('Food List'!$E$5:$E$146,MATCH($C466,'Food List'!$B$5:$B$146,0))*IF($D466="",1,$D466),""))</f>
        <v/>
      </c>
      <c r="F466" s="20">
        <f>IF($C466="","",IFERROR(INDEX('Food List'!$F$5:$F$146,MATCH($C466,'Food List'!$B$5:$B$146,0))*IF($D466="",1,$D466),""))</f>
        <v/>
      </c>
      <c r="G466" s="20">
        <f>IF($C466="","",IFERROR(INDEX('Food List'!$G$5:$G$146,MATCH($C466,'Food List'!$B$5:$B$146,0))*IF($D466="",1,$D466),""))</f>
        <v/>
      </c>
      <c r="H466" s="20">
        <f>IF($C466="","",IFERROR(INDEX('Food List'!$H$5:$H$146,MATCH($C466,'Food List'!$B$5:$B$146,0))*IF($D466="",1,$D466),""))</f>
        <v/>
      </c>
      <c r="I466" s="20">
        <f>IF($C466="","",IFERROR(INDEX('Food List'!$I$5:$I$146,MATCH($C466,'Food List'!$B$5:$B$146,0))*IF($D466="",1,$D466),""))</f>
        <v/>
      </c>
    </row>
    <row r="467">
      <c r="A467" s="39" t="n"/>
      <c r="B467" s="40" t="n"/>
      <c r="C467" s="40" t="n"/>
      <c r="D467" s="41" t="n"/>
      <c r="E467" s="19">
        <f>IF($C467="","",IFERROR(INDEX('Food List'!$E$5:$E$146,MATCH($C467,'Food List'!$B$5:$B$146,0))*IF($D467="",1,$D467),""))</f>
        <v/>
      </c>
      <c r="F467" s="20">
        <f>IF($C467="","",IFERROR(INDEX('Food List'!$F$5:$F$146,MATCH($C467,'Food List'!$B$5:$B$146,0))*IF($D467="",1,$D467),""))</f>
        <v/>
      </c>
      <c r="G467" s="20">
        <f>IF($C467="","",IFERROR(INDEX('Food List'!$G$5:$G$146,MATCH($C467,'Food List'!$B$5:$B$146,0))*IF($D467="",1,$D467),""))</f>
        <v/>
      </c>
      <c r="H467" s="20">
        <f>IF($C467="","",IFERROR(INDEX('Food List'!$H$5:$H$146,MATCH($C467,'Food List'!$B$5:$B$146,0))*IF($D467="",1,$D467),""))</f>
        <v/>
      </c>
      <c r="I467" s="20">
        <f>IF($C467="","",IFERROR(INDEX('Food List'!$I$5:$I$146,MATCH($C467,'Food List'!$B$5:$B$146,0))*IF($D467="",1,$D467),""))</f>
        <v/>
      </c>
    </row>
    <row r="468">
      <c r="A468" s="39" t="n"/>
      <c r="B468" s="40" t="n"/>
      <c r="C468" s="40" t="n"/>
      <c r="D468" s="41" t="n"/>
      <c r="E468" s="19">
        <f>IF($C468="","",IFERROR(INDEX('Food List'!$E$5:$E$146,MATCH($C468,'Food List'!$B$5:$B$146,0))*IF($D468="",1,$D468),""))</f>
        <v/>
      </c>
      <c r="F468" s="20">
        <f>IF($C468="","",IFERROR(INDEX('Food List'!$F$5:$F$146,MATCH($C468,'Food List'!$B$5:$B$146,0))*IF($D468="",1,$D468),""))</f>
        <v/>
      </c>
      <c r="G468" s="20">
        <f>IF($C468="","",IFERROR(INDEX('Food List'!$G$5:$G$146,MATCH($C468,'Food List'!$B$5:$B$146,0))*IF($D468="",1,$D468),""))</f>
        <v/>
      </c>
      <c r="H468" s="20">
        <f>IF($C468="","",IFERROR(INDEX('Food List'!$H$5:$H$146,MATCH($C468,'Food List'!$B$5:$B$146,0))*IF($D468="",1,$D468),""))</f>
        <v/>
      </c>
      <c r="I468" s="20">
        <f>IF($C468="","",IFERROR(INDEX('Food List'!$I$5:$I$146,MATCH($C468,'Food List'!$B$5:$B$146,0))*IF($D468="",1,$D468),""))</f>
        <v/>
      </c>
    </row>
    <row r="469">
      <c r="A469" s="39" t="n"/>
      <c r="B469" s="40" t="n"/>
      <c r="C469" s="40" t="n"/>
      <c r="D469" s="41" t="n"/>
      <c r="E469" s="19">
        <f>IF($C469="","",IFERROR(INDEX('Food List'!$E$5:$E$146,MATCH($C469,'Food List'!$B$5:$B$146,0))*IF($D469="",1,$D469),""))</f>
        <v/>
      </c>
      <c r="F469" s="20">
        <f>IF($C469="","",IFERROR(INDEX('Food List'!$F$5:$F$146,MATCH($C469,'Food List'!$B$5:$B$146,0))*IF($D469="",1,$D469),""))</f>
        <v/>
      </c>
      <c r="G469" s="20">
        <f>IF($C469="","",IFERROR(INDEX('Food List'!$G$5:$G$146,MATCH($C469,'Food List'!$B$5:$B$146,0))*IF($D469="",1,$D469),""))</f>
        <v/>
      </c>
      <c r="H469" s="20">
        <f>IF($C469="","",IFERROR(INDEX('Food List'!$H$5:$H$146,MATCH($C469,'Food List'!$B$5:$B$146,0))*IF($D469="",1,$D469),""))</f>
        <v/>
      </c>
      <c r="I469" s="20">
        <f>IF($C469="","",IFERROR(INDEX('Food List'!$I$5:$I$146,MATCH($C469,'Food List'!$B$5:$B$146,0))*IF($D469="",1,$D469),""))</f>
        <v/>
      </c>
    </row>
    <row r="470">
      <c r="A470" s="39" t="n"/>
      <c r="B470" s="40" t="n"/>
      <c r="C470" s="40" t="n"/>
      <c r="D470" s="41" t="n"/>
      <c r="E470" s="19">
        <f>IF($C470="","",IFERROR(INDEX('Food List'!$E$5:$E$146,MATCH($C470,'Food List'!$B$5:$B$146,0))*IF($D470="",1,$D470),""))</f>
        <v/>
      </c>
      <c r="F470" s="20">
        <f>IF($C470="","",IFERROR(INDEX('Food List'!$F$5:$F$146,MATCH($C470,'Food List'!$B$5:$B$146,0))*IF($D470="",1,$D470),""))</f>
        <v/>
      </c>
      <c r="G470" s="20">
        <f>IF($C470="","",IFERROR(INDEX('Food List'!$G$5:$G$146,MATCH($C470,'Food List'!$B$5:$B$146,0))*IF($D470="",1,$D470),""))</f>
        <v/>
      </c>
      <c r="H470" s="20">
        <f>IF($C470="","",IFERROR(INDEX('Food List'!$H$5:$H$146,MATCH($C470,'Food List'!$B$5:$B$146,0))*IF($D470="",1,$D470),""))</f>
        <v/>
      </c>
      <c r="I470" s="20">
        <f>IF($C470="","",IFERROR(INDEX('Food List'!$I$5:$I$146,MATCH($C470,'Food List'!$B$5:$B$146,0))*IF($D470="",1,$D470),""))</f>
        <v/>
      </c>
    </row>
    <row r="471">
      <c r="A471" s="39" t="n"/>
      <c r="B471" s="40" t="n"/>
      <c r="C471" s="40" t="n"/>
      <c r="D471" s="41" t="n"/>
      <c r="E471" s="19">
        <f>IF($C471="","",IFERROR(INDEX('Food List'!$E$5:$E$146,MATCH($C471,'Food List'!$B$5:$B$146,0))*IF($D471="",1,$D471),""))</f>
        <v/>
      </c>
      <c r="F471" s="20">
        <f>IF($C471="","",IFERROR(INDEX('Food List'!$F$5:$F$146,MATCH($C471,'Food List'!$B$5:$B$146,0))*IF($D471="",1,$D471),""))</f>
        <v/>
      </c>
      <c r="G471" s="20">
        <f>IF($C471="","",IFERROR(INDEX('Food List'!$G$5:$G$146,MATCH($C471,'Food List'!$B$5:$B$146,0))*IF($D471="",1,$D471),""))</f>
        <v/>
      </c>
      <c r="H471" s="20">
        <f>IF($C471="","",IFERROR(INDEX('Food List'!$H$5:$H$146,MATCH($C471,'Food List'!$B$5:$B$146,0))*IF($D471="",1,$D471),""))</f>
        <v/>
      </c>
      <c r="I471" s="20">
        <f>IF($C471="","",IFERROR(INDEX('Food List'!$I$5:$I$146,MATCH($C471,'Food List'!$B$5:$B$146,0))*IF($D471="",1,$D471),""))</f>
        <v/>
      </c>
    </row>
    <row r="472">
      <c r="A472" s="39" t="n"/>
      <c r="B472" s="40" t="n"/>
      <c r="C472" s="40" t="n"/>
      <c r="D472" s="41" t="n"/>
      <c r="E472" s="19">
        <f>IF($C472="","",IFERROR(INDEX('Food List'!$E$5:$E$146,MATCH($C472,'Food List'!$B$5:$B$146,0))*IF($D472="",1,$D472),""))</f>
        <v/>
      </c>
      <c r="F472" s="20">
        <f>IF($C472="","",IFERROR(INDEX('Food List'!$F$5:$F$146,MATCH($C472,'Food List'!$B$5:$B$146,0))*IF($D472="",1,$D472),""))</f>
        <v/>
      </c>
      <c r="G472" s="20">
        <f>IF($C472="","",IFERROR(INDEX('Food List'!$G$5:$G$146,MATCH($C472,'Food List'!$B$5:$B$146,0))*IF($D472="",1,$D472),""))</f>
        <v/>
      </c>
      <c r="H472" s="20">
        <f>IF($C472="","",IFERROR(INDEX('Food List'!$H$5:$H$146,MATCH($C472,'Food List'!$B$5:$B$146,0))*IF($D472="",1,$D472),""))</f>
        <v/>
      </c>
      <c r="I472" s="20">
        <f>IF($C472="","",IFERROR(INDEX('Food List'!$I$5:$I$146,MATCH($C472,'Food List'!$B$5:$B$146,0))*IF($D472="",1,$D472),""))</f>
        <v/>
      </c>
    </row>
    <row r="473">
      <c r="A473" s="39" t="n"/>
      <c r="B473" s="40" t="n"/>
      <c r="C473" s="40" t="n"/>
      <c r="D473" s="41" t="n"/>
      <c r="E473" s="19">
        <f>IF($C473="","",IFERROR(INDEX('Food List'!$E$5:$E$146,MATCH($C473,'Food List'!$B$5:$B$146,0))*IF($D473="",1,$D473),""))</f>
        <v/>
      </c>
      <c r="F473" s="20">
        <f>IF($C473="","",IFERROR(INDEX('Food List'!$F$5:$F$146,MATCH($C473,'Food List'!$B$5:$B$146,0))*IF($D473="",1,$D473),""))</f>
        <v/>
      </c>
      <c r="G473" s="20">
        <f>IF($C473="","",IFERROR(INDEX('Food List'!$G$5:$G$146,MATCH($C473,'Food List'!$B$5:$B$146,0))*IF($D473="",1,$D473),""))</f>
        <v/>
      </c>
      <c r="H473" s="20">
        <f>IF($C473="","",IFERROR(INDEX('Food List'!$H$5:$H$146,MATCH($C473,'Food List'!$B$5:$B$146,0))*IF($D473="",1,$D473),""))</f>
        <v/>
      </c>
      <c r="I473" s="20">
        <f>IF($C473="","",IFERROR(INDEX('Food List'!$I$5:$I$146,MATCH($C473,'Food List'!$B$5:$B$146,0))*IF($D473="",1,$D473),""))</f>
        <v/>
      </c>
    </row>
    <row r="474">
      <c r="A474" s="39" t="n"/>
      <c r="B474" s="40" t="n"/>
      <c r="C474" s="40" t="n"/>
      <c r="D474" s="41" t="n"/>
      <c r="E474" s="19">
        <f>IF($C474="","",IFERROR(INDEX('Food List'!$E$5:$E$146,MATCH($C474,'Food List'!$B$5:$B$146,0))*IF($D474="",1,$D474),""))</f>
        <v/>
      </c>
      <c r="F474" s="20">
        <f>IF($C474="","",IFERROR(INDEX('Food List'!$F$5:$F$146,MATCH($C474,'Food List'!$B$5:$B$146,0))*IF($D474="",1,$D474),""))</f>
        <v/>
      </c>
      <c r="G474" s="20">
        <f>IF($C474="","",IFERROR(INDEX('Food List'!$G$5:$G$146,MATCH($C474,'Food List'!$B$5:$B$146,0))*IF($D474="",1,$D474),""))</f>
        <v/>
      </c>
      <c r="H474" s="20">
        <f>IF($C474="","",IFERROR(INDEX('Food List'!$H$5:$H$146,MATCH($C474,'Food List'!$B$5:$B$146,0))*IF($D474="",1,$D474),""))</f>
        <v/>
      </c>
      <c r="I474" s="20">
        <f>IF($C474="","",IFERROR(INDEX('Food List'!$I$5:$I$146,MATCH($C474,'Food List'!$B$5:$B$146,0))*IF($D474="",1,$D474),""))</f>
        <v/>
      </c>
    </row>
    <row r="475">
      <c r="A475" s="39" t="n"/>
      <c r="B475" s="40" t="n"/>
      <c r="C475" s="40" t="n"/>
      <c r="D475" s="41" t="n"/>
      <c r="E475" s="19">
        <f>IF($C475="","",IFERROR(INDEX('Food List'!$E$5:$E$146,MATCH($C475,'Food List'!$B$5:$B$146,0))*IF($D475="",1,$D475),""))</f>
        <v/>
      </c>
      <c r="F475" s="20">
        <f>IF($C475="","",IFERROR(INDEX('Food List'!$F$5:$F$146,MATCH($C475,'Food List'!$B$5:$B$146,0))*IF($D475="",1,$D475),""))</f>
        <v/>
      </c>
      <c r="G475" s="20">
        <f>IF($C475="","",IFERROR(INDEX('Food List'!$G$5:$G$146,MATCH($C475,'Food List'!$B$5:$B$146,0))*IF($D475="",1,$D475),""))</f>
        <v/>
      </c>
      <c r="H475" s="20">
        <f>IF($C475="","",IFERROR(INDEX('Food List'!$H$5:$H$146,MATCH($C475,'Food List'!$B$5:$B$146,0))*IF($D475="",1,$D475),""))</f>
        <v/>
      </c>
      <c r="I475" s="20">
        <f>IF($C475="","",IFERROR(INDEX('Food List'!$I$5:$I$146,MATCH($C475,'Food List'!$B$5:$B$146,0))*IF($D475="",1,$D475),""))</f>
        <v/>
      </c>
    </row>
    <row r="476">
      <c r="A476" s="39" t="n"/>
      <c r="B476" s="40" t="n"/>
      <c r="C476" s="40" t="n"/>
      <c r="D476" s="41" t="n"/>
      <c r="E476" s="19">
        <f>IF($C476="","",IFERROR(INDEX('Food List'!$E$5:$E$146,MATCH($C476,'Food List'!$B$5:$B$146,0))*IF($D476="",1,$D476),""))</f>
        <v/>
      </c>
      <c r="F476" s="20">
        <f>IF($C476="","",IFERROR(INDEX('Food List'!$F$5:$F$146,MATCH($C476,'Food List'!$B$5:$B$146,0))*IF($D476="",1,$D476),""))</f>
        <v/>
      </c>
      <c r="G476" s="20">
        <f>IF($C476="","",IFERROR(INDEX('Food List'!$G$5:$G$146,MATCH($C476,'Food List'!$B$5:$B$146,0))*IF($D476="",1,$D476),""))</f>
        <v/>
      </c>
      <c r="H476" s="20">
        <f>IF($C476="","",IFERROR(INDEX('Food List'!$H$5:$H$146,MATCH($C476,'Food List'!$B$5:$B$146,0))*IF($D476="",1,$D476),""))</f>
        <v/>
      </c>
      <c r="I476" s="20">
        <f>IF($C476="","",IFERROR(INDEX('Food List'!$I$5:$I$146,MATCH($C476,'Food List'!$B$5:$B$146,0))*IF($D476="",1,$D476),""))</f>
        <v/>
      </c>
    </row>
    <row r="477">
      <c r="A477" s="39" t="n"/>
      <c r="B477" s="40" t="n"/>
      <c r="C477" s="40" t="n"/>
      <c r="D477" s="41" t="n"/>
      <c r="E477" s="19">
        <f>IF($C477="","",IFERROR(INDEX('Food List'!$E$5:$E$146,MATCH($C477,'Food List'!$B$5:$B$146,0))*IF($D477="",1,$D477),""))</f>
        <v/>
      </c>
      <c r="F477" s="20">
        <f>IF($C477="","",IFERROR(INDEX('Food List'!$F$5:$F$146,MATCH($C477,'Food List'!$B$5:$B$146,0))*IF($D477="",1,$D477),""))</f>
        <v/>
      </c>
      <c r="G477" s="20">
        <f>IF($C477="","",IFERROR(INDEX('Food List'!$G$5:$G$146,MATCH($C477,'Food List'!$B$5:$B$146,0))*IF($D477="",1,$D477),""))</f>
        <v/>
      </c>
      <c r="H477" s="20">
        <f>IF($C477="","",IFERROR(INDEX('Food List'!$H$5:$H$146,MATCH($C477,'Food List'!$B$5:$B$146,0))*IF($D477="",1,$D477),""))</f>
        <v/>
      </c>
      <c r="I477" s="20">
        <f>IF($C477="","",IFERROR(INDEX('Food List'!$I$5:$I$146,MATCH($C477,'Food List'!$B$5:$B$146,0))*IF($D477="",1,$D477),""))</f>
        <v/>
      </c>
    </row>
    <row r="478">
      <c r="A478" s="39" t="n"/>
      <c r="B478" s="40" t="n"/>
      <c r="C478" s="40" t="n"/>
      <c r="D478" s="41" t="n"/>
      <c r="E478" s="19">
        <f>IF($C478="","",IFERROR(INDEX('Food List'!$E$5:$E$146,MATCH($C478,'Food List'!$B$5:$B$146,0))*IF($D478="",1,$D478),""))</f>
        <v/>
      </c>
      <c r="F478" s="20">
        <f>IF($C478="","",IFERROR(INDEX('Food List'!$F$5:$F$146,MATCH($C478,'Food List'!$B$5:$B$146,0))*IF($D478="",1,$D478),""))</f>
        <v/>
      </c>
      <c r="G478" s="20">
        <f>IF($C478="","",IFERROR(INDEX('Food List'!$G$5:$G$146,MATCH($C478,'Food List'!$B$5:$B$146,0))*IF($D478="",1,$D478),""))</f>
        <v/>
      </c>
      <c r="H478" s="20">
        <f>IF($C478="","",IFERROR(INDEX('Food List'!$H$5:$H$146,MATCH($C478,'Food List'!$B$5:$B$146,0))*IF($D478="",1,$D478),""))</f>
        <v/>
      </c>
      <c r="I478" s="20">
        <f>IF($C478="","",IFERROR(INDEX('Food List'!$I$5:$I$146,MATCH($C478,'Food List'!$B$5:$B$146,0))*IF($D478="",1,$D478),""))</f>
        <v/>
      </c>
    </row>
    <row r="479">
      <c r="A479" s="39" t="n"/>
      <c r="B479" s="40" t="n"/>
      <c r="C479" s="40" t="n"/>
      <c r="D479" s="41" t="n"/>
      <c r="E479" s="19">
        <f>IF($C479="","",IFERROR(INDEX('Food List'!$E$5:$E$146,MATCH($C479,'Food List'!$B$5:$B$146,0))*IF($D479="",1,$D479),""))</f>
        <v/>
      </c>
      <c r="F479" s="20">
        <f>IF($C479="","",IFERROR(INDEX('Food List'!$F$5:$F$146,MATCH($C479,'Food List'!$B$5:$B$146,0))*IF($D479="",1,$D479),""))</f>
        <v/>
      </c>
      <c r="G479" s="20">
        <f>IF($C479="","",IFERROR(INDEX('Food List'!$G$5:$G$146,MATCH($C479,'Food List'!$B$5:$B$146,0))*IF($D479="",1,$D479),""))</f>
        <v/>
      </c>
      <c r="H479" s="20">
        <f>IF($C479="","",IFERROR(INDEX('Food List'!$H$5:$H$146,MATCH($C479,'Food List'!$B$5:$B$146,0))*IF($D479="",1,$D479),""))</f>
        <v/>
      </c>
      <c r="I479" s="20">
        <f>IF($C479="","",IFERROR(INDEX('Food List'!$I$5:$I$146,MATCH($C479,'Food List'!$B$5:$B$146,0))*IF($D479="",1,$D479),""))</f>
        <v/>
      </c>
    </row>
    <row r="480">
      <c r="A480" s="39" t="n"/>
      <c r="B480" s="40" t="n"/>
      <c r="C480" s="40" t="n"/>
      <c r="D480" s="41" t="n"/>
      <c r="E480" s="19">
        <f>IF($C480="","",IFERROR(INDEX('Food List'!$E$5:$E$146,MATCH($C480,'Food List'!$B$5:$B$146,0))*IF($D480="",1,$D480),""))</f>
        <v/>
      </c>
      <c r="F480" s="20">
        <f>IF($C480="","",IFERROR(INDEX('Food List'!$F$5:$F$146,MATCH($C480,'Food List'!$B$5:$B$146,0))*IF($D480="",1,$D480),""))</f>
        <v/>
      </c>
      <c r="G480" s="20">
        <f>IF($C480="","",IFERROR(INDEX('Food List'!$G$5:$G$146,MATCH($C480,'Food List'!$B$5:$B$146,0))*IF($D480="",1,$D480),""))</f>
        <v/>
      </c>
      <c r="H480" s="20">
        <f>IF($C480="","",IFERROR(INDEX('Food List'!$H$5:$H$146,MATCH($C480,'Food List'!$B$5:$B$146,0))*IF($D480="",1,$D480),""))</f>
        <v/>
      </c>
      <c r="I480" s="20">
        <f>IF($C480="","",IFERROR(INDEX('Food List'!$I$5:$I$146,MATCH($C480,'Food List'!$B$5:$B$146,0))*IF($D480="",1,$D480),""))</f>
        <v/>
      </c>
    </row>
    <row r="481">
      <c r="A481" s="39" t="n"/>
      <c r="B481" s="40" t="n"/>
      <c r="C481" s="40" t="n"/>
      <c r="D481" s="41" t="n"/>
      <c r="E481" s="19">
        <f>IF($C481="","",IFERROR(INDEX('Food List'!$E$5:$E$146,MATCH($C481,'Food List'!$B$5:$B$146,0))*IF($D481="",1,$D481),""))</f>
        <v/>
      </c>
      <c r="F481" s="20">
        <f>IF($C481="","",IFERROR(INDEX('Food List'!$F$5:$F$146,MATCH($C481,'Food List'!$B$5:$B$146,0))*IF($D481="",1,$D481),""))</f>
        <v/>
      </c>
      <c r="G481" s="20">
        <f>IF($C481="","",IFERROR(INDEX('Food List'!$G$5:$G$146,MATCH($C481,'Food List'!$B$5:$B$146,0))*IF($D481="",1,$D481),""))</f>
        <v/>
      </c>
      <c r="H481" s="20">
        <f>IF($C481="","",IFERROR(INDEX('Food List'!$H$5:$H$146,MATCH($C481,'Food List'!$B$5:$B$146,0))*IF($D481="",1,$D481),""))</f>
        <v/>
      </c>
      <c r="I481" s="20">
        <f>IF($C481="","",IFERROR(INDEX('Food List'!$I$5:$I$146,MATCH($C481,'Food List'!$B$5:$B$146,0))*IF($D481="",1,$D481),""))</f>
        <v/>
      </c>
    </row>
    <row r="482">
      <c r="A482" s="39" t="n"/>
      <c r="B482" s="40" t="n"/>
      <c r="C482" s="40" t="n"/>
      <c r="D482" s="41" t="n"/>
      <c r="E482" s="19">
        <f>IF($C482="","",IFERROR(INDEX('Food List'!$E$5:$E$146,MATCH($C482,'Food List'!$B$5:$B$146,0))*IF($D482="",1,$D482),""))</f>
        <v/>
      </c>
      <c r="F482" s="20">
        <f>IF($C482="","",IFERROR(INDEX('Food List'!$F$5:$F$146,MATCH($C482,'Food List'!$B$5:$B$146,0))*IF($D482="",1,$D482),""))</f>
        <v/>
      </c>
      <c r="G482" s="20">
        <f>IF($C482="","",IFERROR(INDEX('Food List'!$G$5:$G$146,MATCH($C482,'Food List'!$B$5:$B$146,0))*IF($D482="",1,$D482),""))</f>
        <v/>
      </c>
      <c r="H482" s="20">
        <f>IF($C482="","",IFERROR(INDEX('Food List'!$H$5:$H$146,MATCH($C482,'Food List'!$B$5:$B$146,0))*IF($D482="",1,$D482),""))</f>
        <v/>
      </c>
      <c r="I482" s="20">
        <f>IF($C482="","",IFERROR(INDEX('Food List'!$I$5:$I$146,MATCH($C482,'Food List'!$B$5:$B$146,0))*IF($D482="",1,$D482),""))</f>
        <v/>
      </c>
    </row>
    <row r="483">
      <c r="A483" s="39" t="n"/>
      <c r="B483" s="40" t="n"/>
      <c r="C483" s="40" t="n"/>
      <c r="D483" s="41" t="n"/>
      <c r="E483" s="19">
        <f>IF($C483="","",IFERROR(INDEX('Food List'!$E$5:$E$146,MATCH($C483,'Food List'!$B$5:$B$146,0))*IF($D483="",1,$D483),""))</f>
        <v/>
      </c>
      <c r="F483" s="20">
        <f>IF($C483="","",IFERROR(INDEX('Food List'!$F$5:$F$146,MATCH($C483,'Food List'!$B$5:$B$146,0))*IF($D483="",1,$D483),""))</f>
        <v/>
      </c>
      <c r="G483" s="20">
        <f>IF($C483="","",IFERROR(INDEX('Food List'!$G$5:$G$146,MATCH($C483,'Food List'!$B$5:$B$146,0))*IF($D483="",1,$D483),""))</f>
        <v/>
      </c>
      <c r="H483" s="20">
        <f>IF($C483="","",IFERROR(INDEX('Food List'!$H$5:$H$146,MATCH($C483,'Food List'!$B$5:$B$146,0))*IF($D483="",1,$D483),""))</f>
        <v/>
      </c>
      <c r="I483" s="20">
        <f>IF($C483="","",IFERROR(INDEX('Food List'!$I$5:$I$146,MATCH($C483,'Food List'!$B$5:$B$146,0))*IF($D483="",1,$D483),""))</f>
        <v/>
      </c>
    </row>
    <row r="484">
      <c r="A484" s="39" t="n"/>
      <c r="B484" s="40" t="n"/>
      <c r="C484" s="40" t="n"/>
      <c r="D484" s="41" t="n"/>
      <c r="E484" s="19">
        <f>IF($C484="","",IFERROR(INDEX('Food List'!$E$5:$E$146,MATCH($C484,'Food List'!$B$5:$B$146,0))*IF($D484="",1,$D484),""))</f>
        <v/>
      </c>
      <c r="F484" s="20">
        <f>IF($C484="","",IFERROR(INDEX('Food List'!$F$5:$F$146,MATCH($C484,'Food List'!$B$5:$B$146,0))*IF($D484="",1,$D484),""))</f>
        <v/>
      </c>
      <c r="G484" s="20">
        <f>IF($C484="","",IFERROR(INDEX('Food List'!$G$5:$G$146,MATCH($C484,'Food List'!$B$5:$B$146,0))*IF($D484="",1,$D484),""))</f>
        <v/>
      </c>
      <c r="H484" s="20">
        <f>IF($C484="","",IFERROR(INDEX('Food List'!$H$5:$H$146,MATCH($C484,'Food List'!$B$5:$B$146,0))*IF($D484="",1,$D484),""))</f>
        <v/>
      </c>
      <c r="I484" s="20">
        <f>IF($C484="","",IFERROR(INDEX('Food List'!$I$5:$I$146,MATCH($C484,'Food List'!$B$5:$B$146,0))*IF($D484="",1,$D484),""))</f>
        <v/>
      </c>
    </row>
    <row r="485">
      <c r="A485" s="39" t="n"/>
      <c r="B485" s="40" t="n"/>
      <c r="C485" s="40" t="n"/>
      <c r="D485" s="41" t="n"/>
      <c r="E485" s="19">
        <f>IF($C485="","",IFERROR(INDEX('Food List'!$E$5:$E$146,MATCH($C485,'Food List'!$B$5:$B$146,0))*IF($D485="",1,$D485),""))</f>
        <v/>
      </c>
      <c r="F485" s="20">
        <f>IF($C485="","",IFERROR(INDEX('Food List'!$F$5:$F$146,MATCH($C485,'Food List'!$B$5:$B$146,0))*IF($D485="",1,$D485),""))</f>
        <v/>
      </c>
      <c r="G485" s="20">
        <f>IF($C485="","",IFERROR(INDEX('Food List'!$G$5:$G$146,MATCH($C485,'Food List'!$B$5:$B$146,0))*IF($D485="",1,$D485),""))</f>
        <v/>
      </c>
      <c r="H485" s="20">
        <f>IF($C485="","",IFERROR(INDEX('Food List'!$H$5:$H$146,MATCH($C485,'Food List'!$B$5:$B$146,0))*IF($D485="",1,$D485),""))</f>
        <v/>
      </c>
      <c r="I485" s="20">
        <f>IF($C485="","",IFERROR(INDEX('Food List'!$I$5:$I$146,MATCH($C485,'Food List'!$B$5:$B$146,0))*IF($D485="",1,$D485),""))</f>
        <v/>
      </c>
    </row>
    <row r="486">
      <c r="A486" s="39" t="n"/>
      <c r="B486" s="40" t="n"/>
      <c r="C486" s="40" t="n"/>
      <c r="D486" s="41" t="n"/>
      <c r="E486" s="19">
        <f>IF($C486="","",IFERROR(INDEX('Food List'!$E$5:$E$146,MATCH($C486,'Food List'!$B$5:$B$146,0))*IF($D486="",1,$D486),""))</f>
        <v/>
      </c>
      <c r="F486" s="20">
        <f>IF($C486="","",IFERROR(INDEX('Food List'!$F$5:$F$146,MATCH($C486,'Food List'!$B$5:$B$146,0))*IF($D486="",1,$D486),""))</f>
        <v/>
      </c>
      <c r="G486" s="20">
        <f>IF($C486="","",IFERROR(INDEX('Food List'!$G$5:$G$146,MATCH($C486,'Food List'!$B$5:$B$146,0))*IF($D486="",1,$D486),""))</f>
        <v/>
      </c>
      <c r="H486" s="20">
        <f>IF($C486="","",IFERROR(INDEX('Food List'!$H$5:$H$146,MATCH($C486,'Food List'!$B$5:$B$146,0))*IF($D486="",1,$D486),""))</f>
        <v/>
      </c>
      <c r="I486" s="20">
        <f>IF($C486="","",IFERROR(INDEX('Food List'!$I$5:$I$146,MATCH($C486,'Food List'!$B$5:$B$146,0))*IF($D486="",1,$D486),""))</f>
        <v/>
      </c>
    </row>
    <row r="487">
      <c r="A487" s="39" t="n"/>
      <c r="B487" s="40" t="n"/>
      <c r="C487" s="40" t="n"/>
      <c r="D487" s="41" t="n"/>
      <c r="E487" s="19">
        <f>IF($C487="","",IFERROR(INDEX('Food List'!$E$5:$E$146,MATCH($C487,'Food List'!$B$5:$B$146,0))*IF($D487="",1,$D487),""))</f>
        <v/>
      </c>
      <c r="F487" s="20">
        <f>IF($C487="","",IFERROR(INDEX('Food List'!$F$5:$F$146,MATCH($C487,'Food List'!$B$5:$B$146,0))*IF($D487="",1,$D487),""))</f>
        <v/>
      </c>
      <c r="G487" s="20">
        <f>IF($C487="","",IFERROR(INDEX('Food List'!$G$5:$G$146,MATCH($C487,'Food List'!$B$5:$B$146,0))*IF($D487="",1,$D487),""))</f>
        <v/>
      </c>
      <c r="H487" s="20">
        <f>IF($C487="","",IFERROR(INDEX('Food List'!$H$5:$H$146,MATCH($C487,'Food List'!$B$5:$B$146,0))*IF($D487="",1,$D487),""))</f>
        <v/>
      </c>
      <c r="I487" s="20">
        <f>IF($C487="","",IFERROR(INDEX('Food List'!$I$5:$I$146,MATCH($C487,'Food List'!$B$5:$B$146,0))*IF($D487="",1,$D487),""))</f>
        <v/>
      </c>
    </row>
    <row r="488">
      <c r="A488" s="39" t="n"/>
      <c r="B488" s="40" t="n"/>
      <c r="C488" s="40" t="n"/>
      <c r="D488" s="41" t="n"/>
      <c r="E488" s="19">
        <f>IF($C488="","",IFERROR(INDEX('Food List'!$E$5:$E$146,MATCH($C488,'Food List'!$B$5:$B$146,0))*IF($D488="",1,$D488),""))</f>
        <v/>
      </c>
      <c r="F488" s="20">
        <f>IF($C488="","",IFERROR(INDEX('Food List'!$F$5:$F$146,MATCH($C488,'Food List'!$B$5:$B$146,0))*IF($D488="",1,$D488),""))</f>
        <v/>
      </c>
      <c r="G488" s="20">
        <f>IF($C488="","",IFERROR(INDEX('Food List'!$G$5:$G$146,MATCH($C488,'Food List'!$B$5:$B$146,0))*IF($D488="",1,$D488),""))</f>
        <v/>
      </c>
      <c r="H488" s="20">
        <f>IF($C488="","",IFERROR(INDEX('Food List'!$H$5:$H$146,MATCH($C488,'Food List'!$B$5:$B$146,0))*IF($D488="",1,$D488),""))</f>
        <v/>
      </c>
      <c r="I488" s="20">
        <f>IF($C488="","",IFERROR(INDEX('Food List'!$I$5:$I$146,MATCH($C488,'Food List'!$B$5:$B$146,0))*IF($D488="",1,$D488),""))</f>
        <v/>
      </c>
    </row>
    <row r="489">
      <c r="A489" s="39" t="n"/>
      <c r="B489" s="40" t="n"/>
      <c r="C489" s="40" t="n"/>
      <c r="D489" s="41" t="n"/>
      <c r="E489" s="19">
        <f>IF($C489="","",IFERROR(INDEX('Food List'!$E$5:$E$146,MATCH($C489,'Food List'!$B$5:$B$146,0))*IF($D489="",1,$D489),""))</f>
        <v/>
      </c>
      <c r="F489" s="20">
        <f>IF($C489="","",IFERROR(INDEX('Food List'!$F$5:$F$146,MATCH($C489,'Food List'!$B$5:$B$146,0))*IF($D489="",1,$D489),""))</f>
        <v/>
      </c>
      <c r="G489" s="20">
        <f>IF($C489="","",IFERROR(INDEX('Food List'!$G$5:$G$146,MATCH($C489,'Food List'!$B$5:$B$146,0))*IF($D489="",1,$D489),""))</f>
        <v/>
      </c>
      <c r="H489" s="20">
        <f>IF($C489="","",IFERROR(INDEX('Food List'!$H$5:$H$146,MATCH($C489,'Food List'!$B$5:$B$146,0))*IF($D489="",1,$D489),""))</f>
        <v/>
      </c>
      <c r="I489" s="20">
        <f>IF($C489="","",IFERROR(INDEX('Food List'!$I$5:$I$146,MATCH($C489,'Food List'!$B$5:$B$146,0))*IF($D489="",1,$D489),""))</f>
        <v/>
      </c>
    </row>
    <row r="490">
      <c r="A490" s="39" t="n"/>
      <c r="B490" s="40" t="n"/>
      <c r="C490" s="40" t="n"/>
      <c r="D490" s="41" t="n"/>
      <c r="E490" s="19">
        <f>IF($C490="","",IFERROR(INDEX('Food List'!$E$5:$E$146,MATCH($C490,'Food List'!$B$5:$B$146,0))*IF($D490="",1,$D490),""))</f>
        <v/>
      </c>
      <c r="F490" s="20">
        <f>IF($C490="","",IFERROR(INDEX('Food List'!$F$5:$F$146,MATCH($C490,'Food List'!$B$5:$B$146,0))*IF($D490="",1,$D490),""))</f>
        <v/>
      </c>
      <c r="G490" s="20">
        <f>IF($C490="","",IFERROR(INDEX('Food List'!$G$5:$G$146,MATCH($C490,'Food List'!$B$5:$B$146,0))*IF($D490="",1,$D490),""))</f>
        <v/>
      </c>
      <c r="H490" s="20">
        <f>IF($C490="","",IFERROR(INDEX('Food List'!$H$5:$H$146,MATCH($C490,'Food List'!$B$5:$B$146,0))*IF($D490="",1,$D490),""))</f>
        <v/>
      </c>
      <c r="I490" s="20">
        <f>IF($C490="","",IFERROR(INDEX('Food List'!$I$5:$I$146,MATCH($C490,'Food List'!$B$5:$B$146,0))*IF($D490="",1,$D490),""))</f>
        <v/>
      </c>
    </row>
    <row r="491">
      <c r="A491" s="39" t="n"/>
      <c r="B491" s="40" t="n"/>
      <c r="C491" s="40" t="n"/>
      <c r="D491" s="41" t="n"/>
      <c r="E491" s="19">
        <f>IF($C491="","",IFERROR(INDEX('Food List'!$E$5:$E$146,MATCH($C491,'Food List'!$B$5:$B$146,0))*IF($D491="",1,$D491),""))</f>
        <v/>
      </c>
      <c r="F491" s="20">
        <f>IF($C491="","",IFERROR(INDEX('Food List'!$F$5:$F$146,MATCH($C491,'Food List'!$B$5:$B$146,0))*IF($D491="",1,$D491),""))</f>
        <v/>
      </c>
      <c r="G491" s="20">
        <f>IF($C491="","",IFERROR(INDEX('Food List'!$G$5:$G$146,MATCH($C491,'Food List'!$B$5:$B$146,0))*IF($D491="",1,$D491),""))</f>
        <v/>
      </c>
      <c r="H491" s="20">
        <f>IF($C491="","",IFERROR(INDEX('Food List'!$H$5:$H$146,MATCH($C491,'Food List'!$B$5:$B$146,0))*IF($D491="",1,$D491),""))</f>
        <v/>
      </c>
      <c r="I491" s="20">
        <f>IF($C491="","",IFERROR(INDEX('Food List'!$I$5:$I$146,MATCH($C491,'Food List'!$B$5:$B$146,0))*IF($D491="",1,$D491),""))</f>
        <v/>
      </c>
    </row>
    <row r="492">
      <c r="A492" s="39" t="n"/>
      <c r="B492" s="40" t="n"/>
      <c r="C492" s="40" t="n"/>
      <c r="D492" s="41" t="n"/>
      <c r="E492" s="19">
        <f>IF($C492="","",IFERROR(INDEX('Food List'!$E$5:$E$146,MATCH($C492,'Food List'!$B$5:$B$146,0))*IF($D492="",1,$D492),""))</f>
        <v/>
      </c>
      <c r="F492" s="20">
        <f>IF($C492="","",IFERROR(INDEX('Food List'!$F$5:$F$146,MATCH($C492,'Food List'!$B$5:$B$146,0))*IF($D492="",1,$D492),""))</f>
        <v/>
      </c>
      <c r="G492" s="20">
        <f>IF($C492="","",IFERROR(INDEX('Food List'!$G$5:$G$146,MATCH($C492,'Food List'!$B$5:$B$146,0))*IF($D492="",1,$D492),""))</f>
        <v/>
      </c>
      <c r="H492" s="20">
        <f>IF($C492="","",IFERROR(INDEX('Food List'!$H$5:$H$146,MATCH($C492,'Food List'!$B$5:$B$146,0))*IF($D492="",1,$D492),""))</f>
        <v/>
      </c>
      <c r="I492" s="20">
        <f>IF($C492="","",IFERROR(INDEX('Food List'!$I$5:$I$146,MATCH($C492,'Food List'!$B$5:$B$146,0))*IF($D492="",1,$D492),""))</f>
        <v/>
      </c>
    </row>
    <row r="493">
      <c r="A493" s="39" t="n"/>
      <c r="B493" s="40" t="n"/>
      <c r="C493" s="40" t="n"/>
      <c r="D493" s="41" t="n"/>
      <c r="E493" s="19">
        <f>IF($C493="","",IFERROR(INDEX('Food List'!$E$5:$E$146,MATCH($C493,'Food List'!$B$5:$B$146,0))*IF($D493="",1,$D493),""))</f>
        <v/>
      </c>
      <c r="F493" s="20">
        <f>IF($C493="","",IFERROR(INDEX('Food List'!$F$5:$F$146,MATCH($C493,'Food List'!$B$5:$B$146,0))*IF($D493="",1,$D493),""))</f>
        <v/>
      </c>
      <c r="G493" s="20">
        <f>IF($C493="","",IFERROR(INDEX('Food List'!$G$5:$G$146,MATCH($C493,'Food List'!$B$5:$B$146,0))*IF($D493="",1,$D493),""))</f>
        <v/>
      </c>
      <c r="H493" s="20">
        <f>IF($C493="","",IFERROR(INDEX('Food List'!$H$5:$H$146,MATCH($C493,'Food List'!$B$5:$B$146,0))*IF($D493="",1,$D493),""))</f>
        <v/>
      </c>
      <c r="I493" s="20">
        <f>IF($C493="","",IFERROR(INDEX('Food List'!$I$5:$I$146,MATCH($C493,'Food List'!$B$5:$B$146,0))*IF($D493="",1,$D493),""))</f>
        <v/>
      </c>
    </row>
    <row r="494">
      <c r="A494" s="39" t="n"/>
      <c r="B494" s="40" t="n"/>
      <c r="C494" s="40" t="n"/>
      <c r="D494" s="41" t="n"/>
      <c r="E494" s="19">
        <f>IF($C494="","",IFERROR(INDEX('Food List'!$E$5:$E$146,MATCH($C494,'Food List'!$B$5:$B$146,0))*IF($D494="",1,$D494),""))</f>
        <v/>
      </c>
      <c r="F494" s="20">
        <f>IF($C494="","",IFERROR(INDEX('Food List'!$F$5:$F$146,MATCH($C494,'Food List'!$B$5:$B$146,0))*IF($D494="",1,$D494),""))</f>
        <v/>
      </c>
      <c r="G494" s="20">
        <f>IF($C494="","",IFERROR(INDEX('Food List'!$G$5:$G$146,MATCH($C494,'Food List'!$B$5:$B$146,0))*IF($D494="",1,$D494),""))</f>
        <v/>
      </c>
      <c r="H494" s="20">
        <f>IF($C494="","",IFERROR(INDEX('Food List'!$H$5:$H$146,MATCH($C494,'Food List'!$B$5:$B$146,0))*IF($D494="",1,$D494),""))</f>
        <v/>
      </c>
      <c r="I494" s="20">
        <f>IF($C494="","",IFERROR(INDEX('Food List'!$I$5:$I$146,MATCH($C494,'Food List'!$B$5:$B$146,0))*IF($D494="",1,$D494),""))</f>
        <v/>
      </c>
    </row>
    <row r="495">
      <c r="A495" s="39" t="n"/>
      <c r="B495" s="40" t="n"/>
      <c r="C495" s="40" t="n"/>
      <c r="D495" s="41" t="n"/>
      <c r="E495" s="19">
        <f>IF($C495="","",IFERROR(INDEX('Food List'!$E$5:$E$146,MATCH($C495,'Food List'!$B$5:$B$146,0))*IF($D495="",1,$D495),""))</f>
        <v/>
      </c>
      <c r="F495" s="20">
        <f>IF($C495="","",IFERROR(INDEX('Food List'!$F$5:$F$146,MATCH($C495,'Food List'!$B$5:$B$146,0))*IF($D495="",1,$D495),""))</f>
        <v/>
      </c>
      <c r="G495" s="20">
        <f>IF($C495="","",IFERROR(INDEX('Food List'!$G$5:$G$146,MATCH($C495,'Food List'!$B$5:$B$146,0))*IF($D495="",1,$D495),""))</f>
        <v/>
      </c>
      <c r="H495" s="20">
        <f>IF($C495="","",IFERROR(INDEX('Food List'!$H$5:$H$146,MATCH($C495,'Food List'!$B$5:$B$146,0))*IF($D495="",1,$D495),""))</f>
        <v/>
      </c>
      <c r="I495" s="20">
        <f>IF($C495="","",IFERROR(INDEX('Food List'!$I$5:$I$146,MATCH($C495,'Food List'!$B$5:$B$146,0))*IF($D495="",1,$D495),""))</f>
        <v/>
      </c>
    </row>
    <row r="496">
      <c r="A496" s="39" t="n"/>
      <c r="B496" s="40" t="n"/>
      <c r="C496" s="40" t="n"/>
      <c r="D496" s="41" t="n"/>
      <c r="E496" s="19">
        <f>IF($C496="","",IFERROR(INDEX('Food List'!$E$5:$E$146,MATCH($C496,'Food List'!$B$5:$B$146,0))*IF($D496="",1,$D496),""))</f>
        <v/>
      </c>
      <c r="F496" s="20">
        <f>IF($C496="","",IFERROR(INDEX('Food List'!$F$5:$F$146,MATCH($C496,'Food List'!$B$5:$B$146,0))*IF($D496="",1,$D496),""))</f>
        <v/>
      </c>
      <c r="G496" s="20">
        <f>IF($C496="","",IFERROR(INDEX('Food List'!$G$5:$G$146,MATCH($C496,'Food List'!$B$5:$B$146,0))*IF($D496="",1,$D496),""))</f>
        <v/>
      </c>
      <c r="H496" s="20">
        <f>IF($C496="","",IFERROR(INDEX('Food List'!$H$5:$H$146,MATCH($C496,'Food List'!$B$5:$B$146,0))*IF($D496="",1,$D496),""))</f>
        <v/>
      </c>
      <c r="I496" s="20">
        <f>IF($C496="","",IFERROR(INDEX('Food List'!$I$5:$I$146,MATCH($C496,'Food List'!$B$5:$B$146,0))*IF($D496="",1,$D496),""))</f>
        <v/>
      </c>
    </row>
    <row r="497">
      <c r="A497" s="39" t="n"/>
      <c r="B497" s="40" t="n"/>
      <c r="C497" s="40" t="n"/>
      <c r="D497" s="41" t="n"/>
      <c r="E497" s="19">
        <f>IF($C497="","",IFERROR(INDEX('Food List'!$E$5:$E$146,MATCH($C497,'Food List'!$B$5:$B$146,0))*IF($D497="",1,$D497),""))</f>
        <v/>
      </c>
      <c r="F497" s="20">
        <f>IF($C497="","",IFERROR(INDEX('Food List'!$F$5:$F$146,MATCH($C497,'Food List'!$B$5:$B$146,0))*IF($D497="",1,$D497),""))</f>
        <v/>
      </c>
      <c r="G497" s="20">
        <f>IF($C497="","",IFERROR(INDEX('Food List'!$G$5:$G$146,MATCH($C497,'Food List'!$B$5:$B$146,0))*IF($D497="",1,$D497),""))</f>
        <v/>
      </c>
      <c r="H497" s="20">
        <f>IF($C497="","",IFERROR(INDEX('Food List'!$H$5:$H$146,MATCH($C497,'Food List'!$B$5:$B$146,0))*IF($D497="",1,$D497),""))</f>
        <v/>
      </c>
      <c r="I497" s="20">
        <f>IF($C497="","",IFERROR(INDEX('Food List'!$I$5:$I$146,MATCH($C497,'Food List'!$B$5:$B$146,0))*IF($D497="",1,$D497),""))</f>
        <v/>
      </c>
    </row>
    <row r="498">
      <c r="A498" s="39" t="n"/>
      <c r="B498" s="40" t="n"/>
      <c r="C498" s="40" t="n"/>
      <c r="D498" s="41" t="n"/>
      <c r="E498" s="19">
        <f>IF($C498="","",IFERROR(INDEX('Food List'!$E$5:$E$146,MATCH($C498,'Food List'!$B$5:$B$146,0))*IF($D498="",1,$D498),""))</f>
        <v/>
      </c>
      <c r="F498" s="20">
        <f>IF($C498="","",IFERROR(INDEX('Food List'!$F$5:$F$146,MATCH($C498,'Food List'!$B$5:$B$146,0))*IF($D498="",1,$D498),""))</f>
        <v/>
      </c>
      <c r="G498" s="20">
        <f>IF($C498="","",IFERROR(INDEX('Food List'!$G$5:$G$146,MATCH($C498,'Food List'!$B$5:$B$146,0))*IF($D498="",1,$D498),""))</f>
        <v/>
      </c>
      <c r="H498" s="20">
        <f>IF($C498="","",IFERROR(INDEX('Food List'!$H$5:$H$146,MATCH($C498,'Food List'!$B$5:$B$146,0))*IF($D498="",1,$D498),""))</f>
        <v/>
      </c>
      <c r="I498" s="20">
        <f>IF($C498="","",IFERROR(INDEX('Food List'!$I$5:$I$146,MATCH($C498,'Food List'!$B$5:$B$146,0))*IF($D498="",1,$D498),""))</f>
        <v/>
      </c>
    </row>
    <row r="499">
      <c r="A499" s="39" t="n"/>
      <c r="B499" s="40" t="n"/>
      <c r="C499" s="40" t="n"/>
      <c r="D499" s="41" t="n"/>
      <c r="E499" s="19">
        <f>IF($C499="","",IFERROR(INDEX('Food List'!$E$5:$E$146,MATCH($C499,'Food List'!$B$5:$B$146,0))*IF($D499="",1,$D499),""))</f>
        <v/>
      </c>
      <c r="F499" s="20">
        <f>IF($C499="","",IFERROR(INDEX('Food List'!$F$5:$F$146,MATCH($C499,'Food List'!$B$5:$B$146,0))*IF($D499="",1,$D499),""))</f>
        <v/>
      </c>
      <c r="G499" s="20">
        <f>IF($C499="","",IFERROR(INDEX('Food List'!$G$5:$G$146,MATCH($C499,'Food List'!$B$5:$B$146,0))*IF($D499="",1,$D499),""))</f>
        <v/>
      </c>
      <c r="H499" s="20">
        <f>IF($C499="","",IFERROR(INDEX('Food List'!$H$5:$H$146,MATCH($C499,'Food List'!$B$5:$B$146,0))*IF($D499="",1,$D499),""))</f>
        <v/>
      </c>
      <c r="I499" s="20">
        <f>IF($C499="","",IFERROR(INDEX('Food List'!$I$5:$I$146,MATCH($C499,'Food List'!$B$5:$B$146,0))*IF($D499="",1,$D499),""))</f>
        <v/>
      </c>
    </row>
    <row r="500">
      <c r="A500" s="39" t="n"/>
      <c r="B500" s="40" t="n"/>
      <c r="C500" s="40" t="n"/>
      <c r="D500" s="41" t="n"/>
      <c r="E500" s="19">
        <f>IF($C500="","",IFERROR(INDEX('Food List'!$E$5:$E$146,MATCH($C500,'Food List'!$B$5:$B$146,0))*IF($D500="",1,$D500),""))</f>
        <v/>
      </c>
      <c r="F500" s="20">
        <f>IF($C500="","",IFERROR(INDEX('Food List'!$F$5:$F$146,MATCH($C500,'Food List'!$B$5:$B$146,0))*IF($D500="",1,$D500),""))</f>
        <v/>
      </c>
      <c r="G500" s="20">
        <f>IF($C500="","",IFERROR(INDEX('Food List'!$G$5:$G$146,MATCH($C500,'Food List'!$B$5:$B$146,0))*IF($D500="",1,$D500),""))</f>
        <v/>
      </c>
      <c r="H500" s="20">
        <f>IF($C500="","",IFERROR(INDEX('Food List'!$H$5:$H$146,MATCH($C500,'Food List'!$B$5:$B$146,0))*IF($D500="",1,$D500),""))</f>
        <v/>
      </c>
      <c r="I500" s="20">
        <f>IF($C500="","",IFERROR(INDEX('Food List'!$I$5:$I$146,MATCH($C500,'Food List'!$B$5:$B$146,0))*IF($D500="",1,$D500),""))</f>
        <v/>
      </c>
    </row>
    <row r="501">
      <c r="A501" s="39" t="n"/>
      <c r="B501" s="40" t="n"/>
      <c r="C501" s="40" t="n"/>
      <c r="D501" s="41" t="n"/>
      <c r="E501" s="19">
        <f>IF($C501="","",IFERROR(INDEX('Food List'!$E$5:$E$146,MATCH($C501,'Food List'!$B$5:$B$146,0))*IF($D501="",1,$D501),""))</f>
        <v/>
      </c>
      <c r="F501" s="20">
        <f>IF($C501="","",IFERROR(INDEX('Food List'!$F$5:$F$146,MATCH($C501,'Food List'!$B$5:$B$146,0))*IF($D501="",1,$D501),""))</f>
        <v/>
      </c>
      <c r="G501" s="20">
        <f>IF($C501="","",IFERROR(INDEX('Food List'!$G$5:$G$146,MATCH($C501,'Food List'!$B$5:$B$146,0))*IF($D501="",1,$D501),""))</f>
        <v/>
      </c>
      <c r="H501" s="20">
        <f>IF($C501="","",IFERROR(INDEX('Food List'!$H$5:$H$146,MATCH($C501,'Food List'!$B$5:$B$146,0))*IF($D501="",1,$D501),""))</f>
        <v/>
      </c>
      <c r="I501" s="20">
        <f>IF($C501="","",IFERROR(INDEX('Food List'!$I$5:$I$146,MATCH($C501,'Food List'!$B$5:$B$146,0))*IF($D501="",1,$D501),""))</f>
        <v/>
      </c>
    </row>
    <row r="502">
      <c r="A502" s="39" t="n"/>
      <c r="B502" s="40" t="n"/>
      <c r="C502" s="40" t="n"/>
      <c r="D502" s="41" t="n"/>
      <c r="E502" s="19">
        <f>IF($C502="","",IFERROR(INDEX('Food List'!$E$5:$E$146,MATCH($C502,'Food List'!$B$5:$B$146,0))*IF($D502="",1,$D502),""))</f>
        <v/>
      </c>
      <c r="F502" s="20">
        <f>IF($C502="","",IFERROR(INDEX('Food List'!$F$5:$F$146,MATCH($C502,'Food List'!$B$5:$B$146,0))*IF($D502="",1,$D502),""))</f>
        <v/>
      </c>
      <c r="G502" s="20">
        <f>IF($C502="","",IFERROR(INDEX('Food List'!$G$5:$G$146,MATCH($C502,'Food List'!$B$5:$B$146,0))*IF($D502="",1,$D502),""))</f>
        <v/>
      </c>
      <c r="H502" s="20">
        <f>IF($C502="","",IFERROR(INDEX('Food List'!$H$5:$H$146,MATCH($C502,'Food List'!$B$5:$B$146,0))*IF($D502="",1,$D502),""))</f>
        <v/>
      </c>
      <c r="I502" s="20">
        <f>IF($C502="","",IFERROR(INDEX('Food List'!$I$5:$I$146,MATCH($C502,'Food List'!$B$5:$B$146,0))*IF($D502="",1,$D502),""))</f>
        <v/>
      </c>
    </row>
    <row r="503">
      <c r="A503" s="39" t="n"/>
      <c r="B503" s="40" t="n"/>
      <c r="C503" s="40" t="n"/>
      <c r="D503" s="41" t="n"/>
      <c r="E503" s="19">
        <f>IF($C503="","",IFERROR(INDEX('Food List'!$E$5:$E$146,MATCH($C503,'Food List'!$B$5:$B$146,0))*IF($D503="",1,$D503),""))</f>
        <v/>
      </c>
      <c r="F503" s="20">
        <f>IF($C503="","",IFERROR(INDEX('Food List'!$F$5:$F$146,MATCH($C503,'Food List'!$B$5:$B$146,0))*IF($D503="",1,$D503),""))</f>
        <v/>
      </c>
      <c r="G503" s="20">
        <f>IF($C503="","",IFERROR(INDEX('Food List'!$G$5:$G$146,MATCH($C503,'Food List'!$B$5:$B$146,0))*IF($D503="",1,$D503),""))</f>
        <v/>
      </c>
      <c r="H503" s="20">
        <f>IF($C503="","",IFERROR(INDEX('Food List'!$H$5:$H$146,MATCH($C503,'Food List'!$B$5:$B$146,0))*IF($D503="",1,$D503),""))</f>
        <v/>
      </c>
      <c r="I503" s="20">
        <f>IF($C503="","",IFERROR(INDEX('Food List'!$I$5:$I$146,MATCH($C503,'Food List'!$B$5:$B$146,0))*IF($D503="",1,$D503),""))</f>
        <v/>
      </c>
    </row>
    <row r="504">
      <c r="A504" s="39" t="n"/>
      <c r="B504" s="40" t="n"/>
      <c r="C504" s="40" t="n"/>
      <c r="D504" s="41" t="n"/>
      <c r="E504" s="19">
        <f>IF($C504="","",IFERROR(INDEX('Food List'!$E$5:$E$146,MATCH($C504,'Food List'!$B$5:$B$146,0))*IF($D504="",1,$D504),""))</f>
        <v/>
      </c>
      <c r="F504" s="20">
        <f>IF($C504="","",IFERROR(INDEX('Food List'!$F$5:$F$146,MATCH($C504,'Food List'!$B$5:$B$146,0))*IF($D504="",1,$D504),""))</f>
        <v/>
      </c>
      <c r="G504" s="20">
        <f>IF($C504="","",IFERROR(INDEX('Food List'!$G$5:$G$146,MATCH($C504,'Food List'!$B$5:$B$146,0))*IF($D504="",1,$D504),""))</f>
        <v/>
      </c>
      <c r="H504" s="20">
        <f>IF($C504="","",IFERROR(INDEX('Food List'!$H$5:$H$146,MATCH($C504,'Food List'!$B$5:$B$146,0))*IF($D504="",1,$D504),""))</f>
        <v/>
      </c>
      <c r="I504" s="20">
        <f>IF($C504="","",IFERROR(INDEX('Food List'!$I$5:$I$146,MATCH($C504,'Food List'!$B$5:$B$146,0))*IF($D504="",1,$D504),""))</f>
        <v/>
      </c>
    </row>
    <row r="505">
      <c r="A505" s="39" t="n"/>
      <c r="B505" s="40" t="n"/>
      <c r="C505" s="40" t="n"/>
      <c r="D505" s="41" t="n"/>
      <c r="E505" s="19">
        <f>IF($C505="","",IFERROR(INDEX('Food List'!$E$5:$E$146,MATCH($C505,'Food List'!$B$5:$B$146,0))*IF($D505="",1,$D505),""))</f>
        <v/>
      </c>
      <c r="F505" s="20">
        <f>IF($C505="","",IFERROR(INDEX('Food List'!$F$5:$F$146,MATCH($C505,'Food List'!$B$5:$B$146,0))*IF($D505="",1,$D505),""))</f>
        <v/>
      </c>
      <c r="G505" s="20">
        <f>IF($C505="","",IFERROR(INDEX('Food List'!$G$5:$G$146,MATCH($C505,'Food List'!$B$5:$B$146,0))*IF($D505="",1,$D505),""))</f>
        <v/>
      </c>
      <c r="H505" s="20">
        <f>IF($C505="","",IFERROR(INDEX('Food List'!$H$5:$H$146,MATCH($C505,'Food List'!$B$5:$B$146,0))*IF($D505="",1,$D505),""))</f>
        <v/>
      </c>
      <c r="I505" s="20">
        <f>IF($C505="","",IFERROR(INDEX('Food List'!$I$5:$I$146,MATCH($C505,'Food List'!$B$5:$B$146,0))*IF($D505="",1,$D505),""))</f>
        <v/>
      </c>
    </row>
    <row r="506">
      <c r="A506" s="39" t="n"/>
      <c r="B506" s="40" t="n"/>
      <c r="C506" s="40" t="n"/>
      <c r="D506" s="41" t="n"/>
      <c r="E506" s="19">
        <f>IF($C506="","",IFERROR(INDEX('Food List'!$E$5:$E$146,MATCH($C506,'Food List'!$B$5:$B$146,0))*IF($D506="",1,$D506),""))</f>
        <v/>
      </c>
      <c r="F506" s="20">
        <f>IF($C506="","",IFERROR(INDEX('Food List'!$F$5:$F$146,MATCH($C506,'Food List'!$B$5:$B$146,0))*IF($D506="",1,$D506),""))</f>
        <v/>
      </c>
      <c r="G506" s="20">
        <f>IF($C506="","",IFERROR(INDEX('Food List'!$G$5:$G$146,MATCH($C506,'Food List'!$B$5:$B$146,0))*IF($D506="",1,$D506),""))</f>
        <v/>
      </c>
      <c r="H506" s="20">
        <f>IF($C506="","",IFERROR(INDEX('Food List'!$H$5:$H$146,MATCH($C506,'Food List'!$B$5:$B$146,0))*IF($D506="",1,$D506),""))</f>
        <v/>
      </c>
      <c r="I506" s="20">
        <f>IF($C506="","",IFERROR(INDEX('Food List'!$I$5:$I$146,MATCH($C506,'Food List'!$B$5:$B$146,0))*IF($D506="",1,$D506),""))</f>
        <v/>
      </c>
    </row>
    <row r="507">
      <c r="A507" s="39" t="n"/>
      <c r="B507" s="40" t="n"/>
      <c r="C507" s="40" t="n"/>
      <c r="D507" s="41" t="n"/>
      <c r="E507" s="19">
        <f>IF($C507="","",IFERROR(INDEX('Food List'!$E$5:$E$146,MATCH($C507,'Food List'!$B$5:$B$146,0))*IF($D507="",1,$D507),""))</f>
        <v/>
      </c>
      <c r="F507" s="20">
        <f>IF($C507="","",IFERROR(INDEX('Food List'!$F$5:$F$146,MATCH($C507,'Food List'!$B$5:$B$146,0))*IF($D507="",1,$D507),""))</f>
        <v/>
      </c>
      <c r="G507" s="20">
        <f>IF($C507="","",IFERROR(INDEX('Food List'!$G$5:$G$146,MATCH($C507,'Food List'!$B$5:$B$146,0))*IF($D507="",1,$D507),""))</f>
        <v/>
      </c>
      <c r="H507" s="20">
        <f>IF($C507="","",IFERROR(INDEX('Food List'!$H$5:$H$146,MATCH($C507,'Food List'!$B$5:$B$146,0))*IF($D507="",1,$D507),""))</f>
        <v/>
      </c>
      <c r="I507" s="20">
        <f>IF($C507="","",IFERROR(INDEX('Food List'!$I$5:$I$146,MATCH($C507,'Food List'!$B$5:$B$146,0))*IF($D507="",1,$D507),""))</f>
        <v/>
      </c>
    </row>
    <row r="508">
      <c r="A508" s="39" t="n"/>
      <c r="B508" s="40" t="n"/>
      <c r="C508" s="40" t="n"/>
      <c r="D508" s="41" t="n"/>
      <c r="E508" s="19">
        <f>IF($C508="","",IFERROR(INDEX('Food List'!$E$5:$E$146,MATCH($C508,'Food List'!$B$5:$B$146,0))*IF($D508="",1,$D508),""))</f>
        <v/>
      </c>
      <c r="F508" s="20">
        <f>IF($C508="","",IFERROR(INDEX('Food List'!$F$5:$F$146,MATCH($C508,'Food List'!$B$5:$B$146,0))*IF($D508="",1,$D508),""))</f>
        <v/>
      </c>
      <c r="G508" s="20">
        <f>IF($C508="","",IFERROR(INDEX('Food List'!$G$5:$G$146,MATCH($C508,'Food List'!$B$5:$B$146,0))*IF($D508="",1,$D508),""))</f>
        <v/>
      </c>
      <c r="H508" s="20">
        <f>IF($C508="","",IFERROR(INDEX('Food List'!$H$5:$H$146,MATCH($C508,'Food List'!$B$5:$B$146,0))*IF($D508="",1,$D508),""))</f>
        <v/>
      </c>
      <c r="I508" s="20">
        <f>IF($C508="","",IFERROR(INDEX('Food List'!$I$5:$I$146,MATCH($C508,'Food List'!$B$5:$B$146,0))*IF($D508="",1,$D508),""))</f>
        <v/>
      </c>
    </row>
    <row r="509">
      <c r="A509" s="39" t="n"/>
      <c r="B509" s="40" t="n"/>
      <c r="C509" s="40" t="n"/>
      <c r="D509" s="41" t="n"/>
      <c r="E509" s="19">
        <f>IF($C509="","",IFERROR(INDEX('Food List'!$E$5:$E$146,MATCH($C509,'Food List'!$B$5:$B$146,0))*IF($D509="",1,$D509),""))</f>
        <v/>
      </c>
      <c r="F509" s="20">
        <f>IF($C509="","",IFERROR(INDEX('Food List'!$F$5:$F$146,MATCH($C509,'Food List'!$B$5:$B$146,0))*IF($D509="",1,$D509),""))</f>
        <v/>
      </c>
      <c r="G509" s="20">
        <f>IF($C509="","",IFERROR(INDEX('Food List'!$G$5:$G$146,MATCH($C509,'Food List'!$B$5:$B$146,0))*IF($D509="",1,$D509),""))</f>
        <v/>
      </c>
      <c r="H509" s="20">
        <f>IF($C509="","",IFERROR(INDEX('Food List'!$H$5:$H$146,MATCH($C509,'Food List'!$B$5:$B$146,0))*IF($D509="",1,$D509),""))</f>
        <v/>
      </c>
      <c r="I509" s="20">
        <f>IF($C509="","",IFERROR(INDEX('Food List'!$I$5:$I$146,MATCH($C509,'Food List'!$B$5:$B$146,0))*IF($D509="",1,$D509),""))</f>
        <v/>
      </c>
    </row>
    <row r="510">
      <c r="A510" s="39" t="n"/>
      <c r="B510" s="40" t="n"/>
      <c r="C510" s="40" t="n"/>
      <c r="D510" s="41" t="n"/>
      <c r="E510" s="19">
        <f>IF($C510="","",IFERROR(INDEX('Food List'!$E$5:$E$146,MATCH($C510,'Food List'!$B$5:$B$146,0))*IF($D510="",1,$D510),""))</f>
        <v/>
      </c>
      <c r="F510" s="20">
        <f>IF($C510="","",IFERROR(INDEX('Food List'!$F$5:$F$146,MATCH($C510,'Food List'!$B$5:$B$146,0))*IF($D510="",1,$D510),""))</f>
        <v/>
      </c>
      <c r="G510" s="20">
        <f>IF($C510="","",IFERROR(INDEX('Food List'!$G$5:$G$146,MATCH($C510,'Food List'!$B$5:$B$146,0))*IF($D510="",1,$D510),""))</f>
        <v/>
      </c>
      <c r="H510" s="20">
        <f>IF($C510="","",IFERROR(INDEX('Food List'!$H$5:$H$146,MATCH($C510,'Food List'!$B$5:$B$146,0))*IF($D510="",1,$D510),""))</f>
        <v/>
      </c>
      <c r="I510" s="20">
        <f>IF($C510="","",IFERROR(INDEX('Food List'!$I$5:$I$146,MATCH($C510,'Food List'!$B$5:$B$146,0))*IF($D510="",1,$D510),""))</f>
        <v/>
      </c>
    </row>
    <row r="511">
      <c r="A511" s="39" t="n"/>
      <c r="B511" s="40" t="n"/>
      <c r="C511" s="40" t="n"/>
      <c r="D511" s="41" t="n"/>
      <c r="E511" s="19">
        <f>IF($C511="","",IFERROR(INDEX('Food List'!$E$5:$E$146,MATCH($C511,'Food List'!$B$5:$B$146,0))*IF($D511="",1,$D511),""))</f>
        <v/>
      </c>
      <c r="F511" s="20">
        <f>IF($C511="","",IFERROR(INDEX('Food List'!$F$5:$F$146,MATCH($C511,'Food List'!$B$5:$B$146,0))*IF($D511="",1,$D511),""))</f>
        <v/>
      </c>
      <c r="G511" s="20">
        <f>IF($C511="","",IFERROR(INDEX('Food List'!$G$5:$G$146,MATCH($C511,'Food List'!$B$5:$B$146,0))*IF($D511="",1,$D511),""))</f>
        <v/>
      </c>
      <c r="H511" s="20">
        <f>IF($C511="","",IFERROR(INDEX('Food List'!$H$5:$H$146,MATCH($C511,'Food List'!$B$5:$B$146,0))*IF($D511="",1,$D511),""))</f>
        <v/>
      </c>
      <c r="I511" s="20">
        <f>IF($C511="","",IFERROR(INDEX('Food List'!$I$5:$I$146,MATCH($C511,'Food List'!$B$5:$B$146,0))*IF($D511="",1,$D511),""))</f>
        <v/>
      </c>
    </row>
    <row r="512">
      <c r="A512" s="39" t="n"/>
      <c r="B512" s="40" t="n"/>
      <c r="C512" s="40" t="n"/>
      <c r="D512" s="41" t="n"/>
      <c r="E512" s="19">
        <f>IF($C512="","",IFERROR(INDEX('Food List'!$E$5:$E$146,MATCH($C512,'Food List'!$B$5:$B$146,0))*IF($D512="",1,$D512),""))</f>
        <v/>
      </c>
      <c r="F512" s="20">
        <f>IF($C512="","",IFERROR(INDEX('Food List'!$F$5:$F$146,MATCH($C512,'Food List'!$B$5:$B$146,0))*IF($D512="",1,$D512),""))</f>
        <v/>
      </c>
      <c r="G512" s="20">
        <f>IF($C512="","",IFERROR(INDEX('Food List'!$G$5:$G$146,MATCH($C512,'Food List'!$B$5:$B$146,0))*IF($D512="",1,$D512),""))</f>
        <v/>
      </c>
      <c r="H512" s="20">
        <f>IF($C512="","",IFERROR(INDEX('Food List'!$H$5:$H$146,MATCH($C512,'Food List'!$B$5:$B$146,0))*IF($D512="",1,$D512),""))</f>
        <v/>
      </c>
      <c r="I512" s="20">
        <f>IF($C512="","",IFERROR(INDEX('Food List'!$I$5:$I$146,MATCH($C512,'Food List'!$B$5:$B$146,0))*IF($D512="",1,$D512),""))</f>
        <v/>
      </c>
    </row>
    <row r="513">
      <c r="A513" s="39" t="n"/>
      <c r="B513" s="40" t="n"/>
      <c r="C513" s="40" t="n"/>
      <c r="D513" s="41" t="n"/>
      <c r="E513" s="19">
        <f>IF($C513="","",IFERROR(INDEX('Food List'!$E$5:$E$146,MATCH($C513,'Food List'!$B$5:$B$146,0))*IF($D513="",1,$D513),""))</f>
        <v/>
      </c>
      <c r="F513" s="20">
        <f>IF($C513="","",IFERROR(INDEX('Food List'!$F$5:$F$146,MATCH($C513,'Food List'!$B$5:$B$146,0))*IF($D513="",1,$D513),""))</f>
        <v/>
      </c>
      <c r="G513" s="20">
        <f>IF($C513="","",IFERROR(INDEX('Food List'!$G$5:$G$146,MATCH($C513,'Food List'!$B$5:$B$146,0))*IF($D513="",1,$D513),""))</f>
        <v/>
      </c>
      <c r="H513" s="20">
        <f>IF($C513="","",IFERROR(INDEX('Food List'!$H$5:$H$146,MATCH($C513,'Food List'!$B$5:$B$146,0))*IF($D513="",1,$D513),""))</f>
        <v/>
      </c>
      <c r="I513" s="20">
        <f>IF($C513="","",IFERROR(INDEX('Food List'!$I$5:$I$146,MATCH($C513,'Food List'!$B$5:$B$146,0))*IF($D513="",1,$D513),""))</f>
        <v/>
      </c>
    </row>
    <row r="514">
      <c r="A514" s="39" t="n"/>
      <c r="B514" s="40" t="n"/>
      <c r="C514" s="40" t="n"/>
      <c r="D514" s="41" t="n"/>
      <c r="E514" s="19">
        <f>IF($C514="","",IFERROR(INDEX('Food List'!$E$5:$E$146,MATCH($C514,'Food List'!$B$5:$B$146,0))*IF($D514="",1,$D514),""))</f>
        <v/>
      </c>
      <c r="F514" s="20">
        <f>IF($C514="","",IFERROR(INDEX('Food List'!$F$5:$F$146,MATCH($C514,'Food List'!$B$5:$B$146,0))*IF($D514="",1,$D514),""))</f>
        <v/>
      </c>
      <c r="G514" s="20">
        <f>IF($C514="","",IFERROR(INDEX('Food List'!$G$5:$G$146,MATCH($C514,'Food List'!$B$5:$B$146,0))*IF($D514="",1,$D514),""))</f>
        <v/>
      </c>
      <c r="H514" s="20">
        <f>IF($C514="","",IFERROR(INDEX('Food List'!$H$5:$H$146,MATCH($C514,'Food List'!$B$5:$B$146,0))*IF($D514="",1,$D514),""))</f>
        <v/>
      </c>
      <c r="I514" s="20">
        <f>IF($C514="","",IFERROR(INDEX('Food List'!$I$5:$I$146,MATCH($C514,'Food List'!$B$5:$B$146,0))*IF($D514="",1,$D514),""))</f>
        <v/>
      </c>
    </row>
    <row r="515">
      <c r="A515" s="39" t="n"/>
      <c r="B515" s="40" t="n"/>
      <c r="C515" s="40" t="n"/>
      <c r="D515" s="41" t="n"/>
      <c r="E515" s="19">
        <f>IF($C515="","",IFERROR(INDEX('Food List'!$E$5:$E$146,MATCH($C515,'Food List'!$B$5:$B$146,0))*IF($D515="",1,$D515),""))</f>
        <v/>
      </c>
      <c r="F515" s="20">
        <f>IF($C515="","",IFERROR(INDEX('Food List'!$F$5:$F$146,MATCH($C515,'Food List'!$B$5:$B$146,0))*IF($D515="",1,$D515),""))</f>
        <v/>
      </c>
      <c r="G515" s="20">
        <f>IF($C515="","",IFERROR(INDEX('Food List'!$G$5:$G$146,MATCH($C515,'Food List'!$B$5:$B$146,0))*IF($D515="",1,$D515),""))</f>
        <v/>
      </c>
      <c r="H515" s="20">
        <f>IF($C515="","",IFERROR(INDEX('Food List'!$H$5:$H$146,MATCH($C515,'Food List'!$B$5:$B$146,0))*IF($D515="",1,$D515),""))</f>
        <v/>
      </c>
      <c r="I515" s="20">
        <f>IF($C515="","",IFERROR(INDEX('Food List'!$I$5:$I$146,MATCH($C515,'Food List'!$B$5:$B$146,0))*IF($D515="",1,$D515),""))</f>
        <v/>
      </c>
    </row>
    <row r="516">
      <c r="A516" s="39" t="n"/>
      <c r="B516" s="40" t="n"/>
      <c r="C516" s="40" t="n"/>
      <c r="D516" s="41" t="n"/>
      <c r="E516" s="19">
        <f>IF($C516="","",IFERROR(INDEX('Food List'!$E$5:$E$146,MATCH($C516,'Food List'!$B$5:$B$146,0))*IF($D516="",1,$D516),""))</f>
        <v/>
      </c>
      <c r="F516" s="20">
        <f>IF($C516="","",IFERROR(INDEX('Food List'!$F$5:$F$146,MATCH($C516,'Food List'!$B$5:$B$146,0))*IF($D516="",1,$D516),""))</f>
        <v/>
      </c>
      <c r="G516" s="20">
        <f>IF($C516="","",IFERROR(INDEX('Food List'!$G$5:$G$146,MATCH($C516,'Food List'!$B$5:$B$146,0))*IF($D516="",1,$D516),""))</f>
        <v/>
      </c>
      <c r="H516" s="20">
        <f>IF($C516="","",IFERROR(INDEX('Food List'!$H$5:$H$146,MATCH($C516,'Food List'!$B$5:$B$146,0))*IF($D516="",1,$D516),""))</f>
        <v/>
      </c>
      <c r="I516" s="20">
        <f>IF($C516="","",IFERROR(INDEX('Food List'!$I$5:$I$146,MATCH($C516,'Food List'!$B$5:$B$146,0))*IF($D516="",1,$D516),""))</f>
        <v/>
      </c>
    </row>
    <row r="517">
      <c r="A517" s="39" t="n"/>
      <c r="B517" s="40" t="n"/>
      <c r="C517" s="40" t="n"/>
      <c r="D517" s="41" t="n"/>
      <c r="E517" s="19">
        <f>IF($C517="","",IFERROR(INDEX('Food List'!$E$5:$E$146,MATCH($C517,'Food List'!$B$5:$B$146,0))*IF($D517="",1,$D517),""))</f>
        <v/>
      </c>
      <c r="F517" s="20">
        <f>IF($C517="","",IFERROR(INDEX('Food List'!$F$5:$F$146,MATCH($C517,'Food List'!$B$5:$B$146,0))*IF($D517="",1,$D517),""))</f>
        <v/>
      </c>
      <c r="G517" s="20">
        <f>IF($C517="","",IFERROR(INDEX('Food List'!$G$5:$G$146,MATCH($C517,'Food List'!$B$5:$B$146,0))*IF($D517="",1,$D517),""))</f>
        <v/>
      </c>
      <c r="H517" s="20">
        <f>IF($C517="","",IFERROR(INDEX('Food List'!$H$5:$H$146,MATCH($C517,'Food List'!$B$5:$B$146,0))*IF($D517="",1,$D517),""))</f>
        <v/>
      </c>
      <c r="I517" s="20">
        <f>IF($C517="","",IFERROR(INDEX('Food List'!$I$5:$I$146,MATCH($C517,'Food List'!$B$5:$B$146,0))*IF($D517="",1,$D517),""))</f>
        <v/>
      </c>
    </row>
    <row r="518">
      <c r="A518" s="39" t="n"/>
      <c r="B518" s="40" t="n"/>
      <c r="C518" s="40" t="n"/>
      <c r="D518" s="41" t="n"/>
      <c r="E518" s="19">
        <f>IF($C518="","",IFERROR(INDEX('Food List'!$E$5:$E$146,MATCH($C518,'Food List'!$B$5:$B$146,0))*IF($D518="",1,$D518),""))</f>
        <v/>
      </c>
      <c r="F518" s="20">
        <f>IF($C518="","",IFERROR(INDEX('Food List'!$F$5:$F$146,MATCH($C518,'Food List'!$B$5:$B$146,0))*IF($D518="",1,$D518),""))</f>
        <v/>
      </c>
      <c r="G518" s="20">
        <f>IF($C518="","",IFERROR(INDEX('Food List'!$G$5:$G$146,MATCH($C518,'Food List'!$B$5:$B$146,0))*IF($D518="",1,$D518),""))</f>
        <v/>
      </c>
      <c r="H518" s="20">
        <f>IF($C518="","",IFERROR(INDEX('Food List'!$H$5:$H$146,MATCH($C518,'Food List'!$B$5:$B$146,0))*IF($D518="",1,$D518),""))</f>
        <v/>
      </c>
      <c r="I518" s="20">
        <f>IF($C518="","",IFERROR(INDEX('Food List'!$I$5:$I$146,MATCH($C518,'Food List'!$B$5:$B$146,0))*IF($D518="",1,$D518),""))</f>
        <v/>
      </c>
    </row>
    <row r="519">
      <c r="A519" s="39" t="n"/>
      <c r="B519" s="40" t="n"/>
      <c r="C519" s="40" t="n"/>
      <c r="D519" s="41" t="n"/>
      <c r="E519" s="19">
        <f>IF($C519="","",IFERROR(INDEX('Food List'!$E$5:$E$146,MATCH($C519,'Food List'!$B$5:$B$146,0))*IF($D519="",1,$D519),""))</f>
        <v/>
      </c>
      <c r="F519" s="20">
        <f>IF($C519="","",IFERROR(INDEX('Food List'!$F$5:$F$146,MATCH($C519,'Food List'!$B$5:$B$146,0))*IF($D519="",1,$D519),""))</f>
        <v/>
      </c>
      <c r="G519" s="20">
        <f>IF($C519="","",IFERROR(INDEX('Food List'!$G$5:$G$146,MATCH($C519,'Food List'!$B$5:$B$146,0))*IF($D519="",1,$D519),""))</f>
        <v/>
      </c>
      <c r="H519" s="20">
        <f>IF($C519="","",IFERROR(INDEX('Food List'!$H$5:$H$146,MATCH($C519,'Food List'!$B$5:$B$146,0))*IF($D519="",1,$D519),""))</f>
        <v/>
      </c>
      <c r="I519" s="20">
        <f>IF($C519="","",IFERROR(INDEX('Food List'!$I$5:$I$146,MATCH($C519,'Food List'!$B$5:$B$146,0))*IF($D519="",1,$D519),""))</f>
        <v/>
      </c>
    </row>
    <row r="520">
      <c r="A520" s="39" t="n"/>
      <c r="B520" s="40" t="n"/>
      <c r="C520" s="40" t="n"/>
      <c r="D520" s="41" t="n"/>
      <c r="E520" s="19">
        <f>IF($C520="","",IFERROR(INDEX('Food List'!$E$5:$E$146,MATCH($C520,'Food List'!$B$5:$B$146,0))*IF($D520="",1,$D520),""))</f>
        <v/>
      </c>
      <c r="F520" s="20">
        <f>IF($C520="","",IFERROR(INDEX('Food List'!$F$5:$F$146,MATCH($C520,'Food List'!$B$5:$B$146,0))*IF($D520="",1,$D520),""))</f>
        <v/>
      </c>
      <c r="G520" s="20">
        <f>IF($C520="","",IFERROR(INDEX('Food List'!$G$5:$G$146,MATCH($C520,'Food List'!$B$5:$B$146,0))*IF($D520="",1,$D520),""))</f>
        <v/>
      </c>
      <c r="H520" s="20">
        <f>IF($C520="","",IFERROR(INDEX('Food List'!$H$5:$H$146,MATCH($C520,'Food List'!$B$5:$B$146,0))*IF($D520="",1,$D520),""))</f>
        <v/>
      </c>
      <c r="I520" s="20">
        <f>IF($C520="","",IFERROR(INDEX('Food List'!$I$5:$I$146,MATCH($C520,'Food List'!$B$5:$B$146,0))*IF($D520="",1,$D520),""))</f>
        <v/>
      </c>
    </row>
    <row r="521">
      <c r="A521" s="39" t="n"/>
      <c r="B521" s="40" t="n"/>
      <c r="C521" s="40" t="n"/>
      <c r="D521" s="41" t="n"/>
      <c r="E521" s="19">
        <f>IF($C521="","",IFERROR(INDEX('Food List'!$E$5:$E$146,MATCH($C521,'Food List'!$B$5:$B$146,0))*IF($D521="",1,$D521),""))</f>
        <v/>
      </c>
      <c r="F521" s="20">
        <f>IF($C521="","",IFERROR(INDEX('Food List'!$F$5:$F$146,MATCH($C521,'Food List'!$B$5:$B$146,0))*IF($D521="",1,$D521),""))</f>
        <v/>
      </c>
      <c r="G521" s="20">
        <f>IF($C521="","",IFERROR(INDEX('Food List'!$G$5:$G$146,MATCH($C521,'Food List'!$B$5:$B$146,0))*IF($D521="",1,$D521),""))</f>
        <v/>
      </c>
      <c r="H521" s="20">
        <f>IF($C521="","",IFERROR(INDEX('Food List'!$H$5:$H$146,MATCH($C521,'Food List'!$B$5:$B$146,0))*IF($D521="",1,$D521),""))</f>
        <v/>
      </c>
      <c r="I521" s="20">
        <f>IF($C521="","",IFERROR(INDEX('Food List'!$I$5:$I$146,MATCH($C521,'Food List'!$B$5:$B$146,0))*IF($D521="",1,$D521),""))</f>
        <v/>
      </c>
    </row>
    <row r="522">
      <c r="A522" s="39" t="n"/>
      <c r="B522" s="40" t="n"/>
      <c r="C522" s="40" t="n"/>
      <c r="D522" s="41" t="n"/>
      <c r="E522" s="19">
        <f>IF($C522="","",IFERROR(INDEX('Food List'!$E$5:$E$146,MATCH($C522,'Food List'!$B$5:$B$146,0))*IF($D522="",1,$D522),""))</f>
        <v/>
      </c>
      <c r="F522" s="20">
        <f>IF($C522="","",IFERROR(INDEX('Food List'!$F$5:$F$146,MATCH($C522,'Food List'!$B$5:$B$146,0))*IF($D522="",1,$D522),""))</f>
        <v/>
      </c>
      <c r="G522" s="20">
        <f>IF($C522="","",IFERROR(INDEX('Food List'!$G$5:$G$146,MATCH($C522,'Food List'!$B$5:$B$146,0))*IF($D522="",1,$D522),""))</f>
        <v/>
      </c>
      <c r="H522" s="20">
        <f>IF($C522="","",IFERROR(INDEX('Food List'!$H$5:$H$146,MATCH($C522,'Food List'!$B$5:$B$146,0))*IF($D522="",1,$D522),""))</f>
        <v/>
      </c>
      <c r="I522" s="20">
        <f>IF($C522="","",IFERROR(INDEX('Food List'!$I$5:$I$146,MATCH($C522,'Food List'!$B$5:$B$146,0))*IF($D522="",1,$D522),""))</f>
        <v/>
      </c>
    </row>
    <row r="523">
      <c r="A523" s="39" t="n"/>
      <c r="B523" s="40" t="n"/>
      <c r="C523" s="40" t="n"/>
      <c r="D523" s="41" t="n"/>
      <c r="E523" s="19">
        <f>IF($C523="","",IFERROR(INDEX('Food List'!$E$5:$E$146,MATCH($C523,'Food List'!$B$5:$B$146,0))*IF($D523="",1,$D523),""))</f>
        <v/>
      </c>
      <c r="F523" s="20">
        <f>IF($C523="","",IFERROR(INDEX('Food List'!$F$5:$F$146,MATCH($C523,'Food List'!$B$5:$B$146,0))*IF($D523="",1,$D523),""))</f>
        <v/>
      </c>
      <c r="G523" s="20">
        <f>IF($C523="","",IFERROR(INDEX('Food List'!$G$5:$G$146,MATCH($C523,'Food List'!$B$5:$B$146,0))*IF($D523="",1,$D523),""))</f>
        <v/>
      </c>
      <c r="H523" s="20">
        <f>IF($C523="","",IFERROR(INDEX('Food List'!$H$5:$H$146,MATCH($C523,'Food List'!$B$5:$B$146,0))*IF($D523="",1,$D523),""))</f>
        <v/>
      </c>
      <c r="I523" s="20">
        <f>IF($C523="","",IFERROR(INDEX('Food List'!$I$5:$I$146,MATCH($C523,'Food List'!$B$5:$B$146,0))*IF($D523="",1,$D523),""))</f>
        <v/>
      </c>
    </row>
    <row r="524">
      <c r="A524" s="39" t="n"/>
      <c r="B524" s="40" t="n"/>
      <c r="C524" s="40" t="n"/>
      <c r="D524" s="41" t="n"/>
      <c r="E524" s="19">
        <f>IF($C524="","",IFERROR(INDEX('Food List'!$E$5:$E$146,MATCH($C524,'Food List'!$B$5:$B$146,0))*IF($D524="",1,$D524),""))</f>
        <v/>
      </c>
      <c r="F524" s="20">
        <f>IF($C524="","",IFERROR(INDEX('Food List'!$F$5:$F$146,MATCH($C524,'Food List'!$B$5:$B$146,0))*IF($D524="",1,$D524),""))</f>
        <v/>
      </c>
      <c r="G524" s="20">
        <f>IF($C524="","",IFERROR(INDEX('Food List'!$G$5:$G$146,MATCH($C524,'Food List'!$B$5:$B$146,0))*IF($D524="",1,$D524),""))</f>
        <v/>
      </c>
      <c r="H524" s="20">
        <f>IF($C524="","",IFERROR(INDEX('Food List'!$H$5:$H$146,MATCH($C524,'Food List'!$B$5:$B$146,0))*IF($D524="",1,$D524),""))</f>
        <v/>
      </c>
      <c r="I524" s="20">
        <f>IF($C524="","",IFERROR(INDEX('Food List'!$I$5:$I$146,MATCH($C524,'Food List'!$B$5:$B$146,0))*IF($D524="",1,$D524),""))</f>
        <v/>
      </c>
    </row>
    <row r="525">
      <c r="A525" s="39" t="n"/>
      <c r="B525" s="40" t="n"/>
      <c r="C525" s="40" t="n"/>
      <c r="D525" s="41" t="n"/>
      <c r="E525" s="19">
        <f>IF($C525="","",IFERROR(INDEX('Food List'!$E$5:$E$146,MATCH($C525,'Food List'!$B$5:$B$146,0))*IF($D525="",1,$D525),""))</f>
        <v/>
      </c>
      <c r="F525" s="20">
        <f>IF($C525="","",IFERROR(INDEX('Food List'!$F$5:$F$146,MATCH($C525,'Food List'!$B$5:$B$146,0))*IF($D525="",1,$D525),""))</f>
        <v/>
      </c>
      <c r="G525" s="20">
        <f>IF($C525="","",IFERROR(INDEX('Food List'!$G$5:$G$146,MATCH($C525,'Food List'!$B$5:$B$146,0))*IF($D525="",1,$D525),""))</f>
        <v/>
      </c>
      <c r="H525" s="20">
        <f>IF($C525="","",IFERROR(INDEX('Food List'!$H$5:$H$146,MATCH($C525,'Food List'!$B$5:$B$146,0))*IF($D525="",1,$D525),""))</f>
        <v/>
      </c>
      <c r="I525" s="20">
        <f>IF($C525="","",IFERROR(INDEX('Food List'!$I$5:$I$146,MATCH($C525,'Food List'!$B$5:$B$146,0))*IF($D525="",1,$D525),""))</f>
        <v/>
      </c>
    </row>
    <row r="526">
      <c r="A526" s="39" t="n"/>
      <c r="B526" s="40" t="n"/>
      <c r="C526" s="40" t="n"/>
      <c r="D526" s="41" t="n"/>
      <c r="E526" s="19">
        <f>IF($C526="","",IFERROR(INDEX('Food List'!$E$5:$E$146,MATCH($C526,'Food List'!$B$5:$B$146,0))*IF($D526="",1,$D526),""))</f>
        <v/>
      </c>
      <c r="F526" s="20">
        <f>IF($C526="","",IFERROR(INDEX('Food List'!$F$5:$F$146,MATCH($C526,'Food List'!$B$5:$B$146,0))*IF($D526="",1,$D526),""))</f>
        <v/>
      </c>
      <c r="G526" s="20">
        <f>IF($C526="","",IFERROR(INDEX('Food List'!$G$5:$G$146,MATCH($C526,'Food List'!$B$5:$B$146,0))*IF($D526="",1,$D526),""))</f>
        <v/>
      </c>
      <c r="H526" s="20">
        <f>IF($C526="","",IFERROR(INDEX('Food List'!$H$5:$H$146,MATCH($C526,'Food List'!$B$5:$B$146,0))*IF($D526="",1,$D526),""))</f>
        <v/>
      </c>
      <c r="I526" s="20">
        <f>IF($C526="","",IFERROR(INDEX('Food List'!$I$5:$I$146,MATCH($C526,'Food List'!$B$5:$B$146,0))*IF($D526="",1,$D526),""))</f>
        <v/>
      </c>
    </row>
    <row r="527">
      <c r="A527" s="39" t="n"/>
      <c r="B527" s="40" t="n"/>
      <c r="C527" s="40" t="n"/>
      <c r="D527" s="41" t="n"/>
      <c r="E527" s="19">
        <f>IF($C527="","",IFERROR(INDEX('Food List'!$E$5:$E$146,MATCH($C527,'Food List'!$B$5:$B$146,0))*IF($D527="",1,$D527),""))</f>
        <v/>
      </c>
      <c r="F527" s="20">
        <f>IF($C527="","",IFERROR(INDEX('Food List'!$F$5:$F$146,MATCH($C527,'Food List'!$B$5:$B$146,0))*IF($D527="",1,$D527),""))</f>
        <v/>
      </c>
      <c r="G527" s="20">
        <f>IF($C527="","",IFERROR(INDEX('Food List'!$G$5:$G$146,MATCH($C527,'Food List'!$B$5:$B$146,0))*IF($D527="",1,$D527),""))</f>
        <v/>
      </c>
      <c r="H527" s="20">
        <f>IF($C527="","",IFERROR(INDEX('Food List'!$H$5:$H$146,MATCH($C527,'Food List'!$B$5:$B$146,0))*IF($D527="",1,$D527),""))</f>
        <v/>
      </c>
      <c r="I527" s="20">
        <f>IF($C527="","",IFERROR(INDEX('Food List'!$I$5:$I$146,MATCH($C527,'Food List'!$B$5:$B$146,0))*IF($D527="",1,$D527),""))</f>
        <v/>
      </c>
    </row>
    <row r="528">
      <c r="A528" s="39" t="n"/>
      <c r="B528" s="40" t="n"/>
      <c r="C528" s="40" t="n"/>
      <c r="D528" s="41" t="n"/>
      <c r="E528" s="19">
        <f>IF($C528="","",IFERROR(INDEX('Food List'!$E$5:$E$146,MATCH($C528,'Food List'!$B$5:$B$146,0))*IF($D528="",1,$D528),""))</f>
        <v/>
      </c>
      <c r="F528" s="20">
        <f>IF($C528="","",IFERROR(INDEX('Food List'!$F$5:$F$146,MATCH($C528,'Food List'!$B$5:$B$146,0))*IF($D528="",1,$D528),""))</f>
        <v/>
      </c>
      <c r="G528" s="20">
        <f>IF($C528="","",IFERROR(INDEX('Food List'!$G$5:$G$146,MATCH($C528,'Food List'!$B$5:$B$146,0))*IF($D528="",1,$D528),""))</f>
        <v/>
      </c>
      <c r="H528" s="20">
        <f>IF($C528="","",IFERROR(INDEX('Food List'!$H$5:$H$146,MATCH($C528,'Food List'!$B$5:$B$146,0))*IF($D528="",1,$D528),""))</f>
        <v/>
      </c>
      <c r="I528" s="20">
        <f>IF($C528="","",IFERROR(INDEX('Food List'!$I$5:$I$146,MATCH($C528,'Food List'!$B$5:$B$146,0))*IF($D528="",1,$D528),""))</f>
        <v/>
      </c>
    </row>
    <row r="529">
      <c r="A529" s="39" t="n"/>
      <c r="B529" s="40" t="n"/>
      <c r="C529" s="40" t="n"/>
      <c r="D529" s="41" t="n"/>
      <c r="E529" s="19">
        <f>IF($C529="","",IFERROR(INDEX('Food List'!$E$5:$E$146,MATCH($C529,'Food List'!$B$5:$B$146,0))*IF($D529="",1,$D529),""))</f>
        <v/>
      </c>
      <c r="F529" s="20">
        <f>IF($C529="","",IFERROR(INDEX('Food List'!$F$5:$F$146,MATCH($C529,'Food List'!$B$5:$B$146,0))*IF($D529="",1,$D529),""))</f>
        <v/>
      </c>
      <c r="G529" s="20">
        <f>IF($C529="","",IFERROR(INDEX('Food List'!$G$5:$G$146,MATCH($C529,'Food List'!$B$5:$B$146,0))*IF($D529="",1,$D529),""))</f>
        <v/>
      </c>
      <c r="H529" s="20">
        <f>IF($C529="","",IFERROR(INDEX('Food List'!$H$5:$H$146,MATCH($C529,'Food List'!$B$5:$B$146,0))*IF($D529="",1,$D529),""))</f>
        <v/>
      </c>
      <c r="I529" s="20">
        <f>IF($C529="","",IFERROR(INDEX('Food List'!$I$5:$I$146,MATCH($C529,'Food List'!$B$5:$B$146,0))*IF($D529="",1,$D529),""))</f>
        <v/>
      </c>
    </row>
    <row r="530">
      <c r="A530" s="39" t="n"/>
      <c r="B530" s="40" t="n"/>
      <c r="C530" s="40" t="n"/>
      <c r="D530" s="41" t="n"/>
      <c r="E530" s="19">
        <f>IF($C530="","",IFERROR(INDEX('Food List'!$E$5:$E$146,MATCH($C530,'Food List'!$B$5:$B$146,0))*IF($D530="",1,$D530),""))</f>
        <v/>
      </c>
      <c r="F530" s="20">
        <f>IF($C530="","",IFERROR(INDEX('Food List'!$F$5:$F$146,MATCH($C530,'Food List'!$B$5:$B$146,0))*IF($D530="",1,$D530),""))</f>
        <v/>
      </c>
      <c r="G530" s="20">
        <f>IF($C530="","",IFERROR(INDEX('Food List'!$G$5:$G$146,MATCH($C530,'Food List'!$B$5:$B$146,0))*IF($D530="",1,$D530),""))</f>
        <v/>
      </c>
      <c r="H530" s="20">
        <f>IF($C530="","",IFERROR(INDEX('Food List'!$H$5:$H$146,MATCH($C530,'Food List'!$B$5:$B$146,0))*IF($D530="",1,$D530),""))</f>
        <v/>
      </c>
      <c r="I530" s="20">
        <f>IF($C530="","",IFERROR(INDEX('Food List'!$I$5:$I$146,MATCH($C530,'Food List'!$B$5:$B$146,0))*IF($D530="",1,$D530),""))</f>
        <v/>
      </c>
    </row>
    <row r="531">
      <c r="A531" s="39" t="n"/>
      <c r="B531" s="40" t="n"/>
      <c r="C531" s="40" t="n"/>
      <c r="D531" s="41" t="n"/>
      <c r="E531" s="19">
        <f>IF($C531="","",IFERROR(INDEX('Food List'!$E$5:$E$146,MATCH($C531,'Food List'!$B$5:$B$146,0))*IF($D531="",1,$D531),""))</f>
        <v/>
      </c>
      <c r="F531" s="20">
        <f>IF($C531="","",IFERROR(INDEX('Food List'!$F$5:$F$146,MATCH($C531,'Food List'!$B$5:$B$146,0))*IF($D531="",1,$D531),""))</f>
        <v/>
      </c>
      <c r="G531" s="20">
        <f>IF($C531="","",IFERROR(INDEX('Food List'!$G$5:$G$146,MATCH($C531,'Food List'!$B$5:$B$146,0))*IF($D531="",1,$D531),""))</f>
        <v/>
      </c>
      <c r="H531" s="20">
        <f>IF($C531="","",IFERROR(INDEX('Food List'!$H$5:$H$146,MATCH($C531,'Food List'!$B$5:$B$146,0))*IF($D531="",1,$D531),""))</f>
        <v/>
      </c>
      <c r="I531" s="20">
        <f>IF($C531="","",IFERROR(INDEX('Food List'!$I$5:$I$146,MATCH($C531,'Food List'!$B$5:$B$146,0))*IF($D531="",1,$D531),""))</f>
        <v/>
      </c>
    </row>
    <row r="532">
      <c r="A532" s="39" t="n"/>
      <c r="B532" s="40" t="n"/>
      <c r="C532" s="40" t="n"/>
      <c r="D532" s="41" t="n"/>
      <c r="E532" s="19">
        <f>IF($C532="","",IFERROR(INDEX('Food List'!$E$5:$E$146,MATCH($C532,'Food List'!$B$5:$B$146,0))*IF($D532="",1,$D532),""))</f>
        <v/>
      </c>
      <c r="F532" s="20">
        <f>IF($C532="","",IFERROR(INDEX('Food List'!$F$5:$F$146,MATCH($C532,'Food List'!$B$5:$B$146,0))*IF($D532="",1,$D532),""))</f>
        <v/>
      </c>
      <c r="G532" s="20">
        <f>IF($C532="","",IFERROR(INDEX('Food List'!$G$5:$G$146,MATCH($C532,'Food List'!$B$5:$B$146,0))*IF($D532="",1,$D532),""))</f>
        <v/>
      </c>
      <c r="H532" s="20">
        <f>IF($C532="","",IFERROR(INDEX('Food List'!$H$5:$H$146,MATCH($C532,'Food List'!$B$5:$B$146,0))*IF($D532="",1,$D532),""))</f>
        <v/>
      </c>
      <c r="I532" s="20">
        <f>IF($C532="","",IFERROR(INDEX('Food List'!$I$5:$I$146,MATCH($C532,'Food List'!$B$5:$B$146,0))*IF($D532="",1,$D532),""))</f>
        <v/>
      </c>
    </row>
    <row r="533">
      <c r="A533" s="39" t="n"/>
      <c r="B533" s="40" t="n"/>
      <c r="C533" s="40" t="n"/>
      <c r="D533" s="41" t="n"/>
      <c r="E533" s="19">
        <f>IF($C533="","",IFERROR(INDEX('Food List'!$E$5:$E$146,MATCH($C533,'Food List'!$B$5:$B$146,0))*IF($D533="",1,$D533),""))</f>
        <v/>
      </c>
      <c r="F533" s="20">
        <f>IF($C533="","",IFERROR(INDEX('Food List'!$F$5:$F$146,MATCH($C533,'Food List'!$B$5:$B$146,0))*IF($D533="",1,$D533),""))</f>
        <v/>
      </c>
      <c r="G533" s="20">
        <f>IF($C533="","",IFERROR(INDEX('Food List'!$G$5:$G$146,MATCH($C533,'Food List'!$B$5:$B$146,0))*IF($D533="",1,$D533),""))</f>
        <v/>
      </c>
      <c r="H533" s="20">
        <f>IF($C533="","",IFERROR(INDEX('Food List'!$H$5:$H$146,MATCH($C533,'Food List'!$B$5:$B$146,0))*IF($D533="",1,$D533),""))</f>
        <v/>
      </c>
      <c r="I533" s="20">
        <f>IF($C533="","",IFERROR(INDEX('Food List'!$I$5:$I$146,MATCH($C533,'Food List'!$B$5:$B$146,0))*IF($D533="",1,$D533),""))</f>
        <v/>
      </c>
    </row>
    <row r="534">
      <c r="A534" s="39" t="n"/>
      <c r="B534" s="40" t="n"/>
      <c r="C534" s="40" t="n"/>
      <c r="D534" s="41" t="n"/>
      <c r="E534" s="19">
        <f>IF($C534="","",IFERROR(INDEX('Food List'!$E$5:$E$146,MATCH($C534,'Food List'!$B$5:$B$146,0))*IF($D534="",1,$D534),""))</f>
        <v/>
      </c>
      <c r="F534" s="20">
        <f>IF($C534="","",IFERROR(INDEX('Food List'!$F$5:$F$146,MATCH($C534,'Food List'!$B$5:$B$146,0))*IF($D534="",1,$D534),""))</f>
        <v/>
      </c>
      <c r="G534" s="20">
        <f>IF($C534="","",IFERROR(INDEX('Food List'!$G$5:$G$146,MATCH($C534,'Food List'!$B$5:$B$146,0))*IF($D534="",1,$D534),""))</f>
        <v/>
      </c>
      <c r="H534" s="20">
        <f>IF($C534="","",IFERROR(INDEX('Food List'!$H$5:$H$146,MATCH($C534,'Food List'!$B$5:$B$146,0))*IF($D534="",1,$D534),""))</f>
        <v/>
      </c>
      <c r="I534" s="20">
        <f>IF($C534="","",IFERROR(INDEX('Food List'!$I$5:$I$146,MATCH($C534,'Food List'!$B$5:$B$146,0))*IF($D534="",1,$D534),""))</f>
        <v/>
      </c>
    </row>
    <row r="535">
      <c r="A535" s="39" t="n"/>
      <c r="B535" s="40" t="n"/>
      <c r="C535" s="40" t="n"/>
      <c r="D535" s="41" t="n"/>
      <c r="E535" s="19">
        <f>IF($C535="","",IFERROR(INDEX('Food List'!$E$5:$E$146,MATCH($C535,'Food List'!$B$5:$B$146,0))*IF($D535="",1,$D535),""))</f>
        <v/>
      </c>
      <c r="F535" s="20">
        <f>IF($C535="","",IFERROR(INDEX('Food List'!$F$5:$F$146,MATCH($C535,'Food List'!$B$5:$B$146,0))*IF($D535="",1,$D535),""))</f>
        <v/>
      </c>
      <c r="G535" s="20">
        <f>IF($C535="","",IFERROR(INDEX('Food List'!$G$5:$G$146,MATCH($C535,'Food List'!$B$5:$B$146,0))*IF($D535="",1,$D535),""))</f>
        <v/>
      </c>
      <c r="H535" s="20">
        <f>IF($C535="","",IFERROR(INDEX('Food List'!$H$5:$H$146,MATCH($C535,'Food List'!$B$5:$B$146,0))*IF($D535="",1,$D535),""))</f>
        <v/>
      </c>
      <c r="I535" s="20">
        <f>IF($C535="","",IFERROR(INDEX('Food List'!$I$5:$I$146,MATCH($C535,'Food List'!$B$5:$B$146,0))*IF($D535="",1,$D535),""))</f>
        <v/>
      </c>
    </row>
    <row r="536">
      <c r="A536" s="39" t="n"/>
      <c r="B536" s="40" t="n"/>
      <c r="C536" s="40" t="n"/>
      <c r="D536" s="41" t="n"/>
      <c r="E536" s="19">
        <f>IF($C536="","",IFERROR(INDEX('Food List'!$E$5:$E$146,MATCH($C536,'Food List'!$B$5:$B$146,0))*IF($D536="",1,$D536),""))</f>
        <v/>
      </c>
      <c r="F536" s="20">
        <f>IF($C536="","",IFERROR(INDEX('Food List'!$F$5:$F$146,MATCH($C536,'Food List'!$B$5:$B$146,0))*IF($D536="",1,$D536),""))</f>
        <v/>
      </c>
      <c r="G536" s="20">
        <f>IF($C536="","",IFERROR(INDEX('Food List'!$G$5:$G$146,MATCH($C536,'Food List'!$B$5:$B$146,0))*IF($D536="",1,$D536),""))</f>
        <v/>
      </c>
      <c r="H536" s="20">
        <f>IF($C536="","",IFERROR(INDEX('Food List'!$H$5:$H$146,MATCH($C536,'Food List'!$B$5:$B$146,0))*IF($D536="",1,$D536),""))</f>
        <v/>
      </c>
      <c r="I536" s="20">
        <f>IF($C536="","",IFERROR(INDEX('Food List'!$I$5:$I$146,MATCH($C536,'Food List'!$B$5:$B$146,0))*IF($D536="",1,$D536),""))</f>
        <v/>
      </c>
    </row>
    <row r="537">
      <c r="A537" s="39" t="n"/>
      <c r="B537" s="40" t="n"/>
      <c r="C537" s="40" t="n"/>
      <c r="D537" s="41" t="n"/>
      <c r="E537" s="19">
        <f>IF($C537="","",IFERROR(INDEX('Food List'!$E$5:$E$146,MATCH($C537,'Food List'!$B$5:$B$146,0))*IF($D537="",1,$D537),""))</f>
        <v/>
      </c>
      <c r="F537" s="20">
        <f>IF($C537="","",IFERROR(INDEX('Food List'!$F$5:$F$146,MATCH($C537,'Food List'!$B$5:$B$146,0))*IF($D537="",1,$D537),""))</f>
        <v/>
      </c>
      <c r="G537" s="20">
        <f>IF($C537="","",IFERROR(INDEX('Food List'!$G$5:$G$146,MATCH($C537,'Food List'!$B$5:$B$146,0))*IF($D537="",1,$D537),""))</f>
        <v/>
      </c>
      <c r="H537" s="20">
        <f>IF($C537="","",IFERROR(INDEX('Food List'!$H$5:$H$146,MATCH($C537,'Food List'!$B$5:$B$146,0))*IF($D537="",1,$D537),""))</f>
        <v/>
      </c>
      <c r="I537" s="20">
        <f>IF($C537="","",IFERROR(INDEX('Food List'!$I$5:$I$146,MATCH($C537,'Food List'!$B$5:$B$146,0))*IF($D537="",1,$D537),""))</f>
        <v/>
      </c>
    </row>
    <row r="538">
      <c r="A538" s="39" t="n"/>
      <c r="B538" s="40" t="n"/>
      <c r="C538" s="40" t="n"/>
      <c r="D538" s="41" t="n"/>
      <c r="E538" s="19">
        <f>IF($C538="","",IFERROR(INDEX('Food List'!$E$5:$E$146,MATCH($C538,'Food List'!$B$5:$B$146,0))*IF($D538="",1,$D538),""))</f>
        <v/>
      </c>
      <c r="F538" s="20">
        <f>IF($C538="","",IFERROR(INDEX('Food List'!$F$5:$F$146,MATCH($C538,'Food List'!$B$5:$B$146,0))*IF($D538="",1,$D538),""))</f>
        <v/>
      </c>
      <c r="G538" s="20">
        <f>IF($C538="","",IFERROR(INDEX('Food List'!$G$5:$G$146,MATCH($C538,'Food List'!$B$5:$B$146,0))*IF($D538="",1,$D538),""))</f>
        <v/>
      </c>
      <c r="H538" s="20">
        <f>IF($C538="","",IFERROR(INDEX('Food List'!$H$5:$H$146,MATCH($C538,'Food List'!$B$5:$B$146,0))*IF($D538="",1,$D538),""))</f>
        <v/>
      </c>
      <c r="I538" s="20">
        <f>IF($C538="","",IFERROR(INDEX('Food List'!$I$5:$I$146,MATCH($C538,'Food List'!$B$5:$B$146,0))*IF($D538="",1,$D538),""))</f>
        <v/>
      </c>
    </row>
    <row r="539">
      <c r="A539" s="39" t="n"/>
      <c r="B539" s="40" t="n"/>
      <c r="C539" s="40" t="n"/>
      <c r="D539" s="41" t="n"/>
      <c r="E539" s="19">
        <f>IF($C539="","",IFERROR(INDEX('Food List'!$E$5:$E$146,MATCH($C539,'Food List'!$B$5:$B$146,0))*IF($D539="",1,$D539),""))</f>
        <v/>
      </c>
      <c r="F539" s="20">
        <f>IF($C539="","",IFERROR(INDEX('Food List'!$F$5:$F$146,MATCH($C539,'Food List'!$B$5:$B$146,0))*IF($D539="",1,$D539),""))</f>
        <v/>
      </c>
      <c r="G539" s="20">
        <f>IF($C539="","",IFERROR(INDEX('Food List'!$G$5:$G$146,MATCH($C539,'Food List'!$B$5:$B$146,0))*IF($D539="",1,$D539),""))</f>
        <v/>
      </c>
      <c r="H539" s="20">
        <f>IF($C539="","",IFERROR(INDEX('Food List'!$H$5:$H$146,MATCH($C539,'Food List'!$B$5:$B$146,0))*IF($D539="",1,$D539),""))</f>
        <v/>
      </c>
      <c r="I539" s="20">
        <f>IF($C539="","",IFERROR(INDEX('Food List'!$I$5:$I$146,MATCH($C539,'Food List'!$B$5:$B$146,0))*IF($D539="",1,$D539),""))</f>
        <v/>
      </c>
    </row>
    <row r="540">
      <c r="A540" s="39" t="n"/>
      <c r="B540" s="40" t="n"/>
      <c r="C540" s="40" t="n"/>
      <c r="D540" s="41" t="n"/>
      <c r="E540" s="19">
        <f>IF($C540="","",IFERROR(INDEX('Food List'!$E$5:$E$146,MATCH($C540,'Food List'!$B$5:$B$146,0))*IF($D540="",1,$D540),""))</f>
        <v/>
      </c>
      <c r="F540" s="20">
        <f>IF($C540="","",IFERROR(INDEX('Food List'!$F$5:$F$146,MATCH($C540,'Food List'!$B$5:$B$146,0))*IF($D540="",1,$D540),""))</f>
        <v/>
      </c>
      <c r="G540" s="20">
        <f>IF($C540="","",IFERROR(INDEX('Food List'!$G$5:$G$146,MATCH($C540,'Food List'!$B$5:$B$146,0))*IF($D540="",1,$D540),""))</f>
        <v/>
      </c>
      <c r="H540" s="20">
        <f>IF($C540="","",IFERROR(INDEX('Food List'!$H$5:$H$146,MATCH($C540,'Food List'!$B$5:$B$146,0))*IF($D540="",1,$D540),""))</f>
        <v/>
      </c>
      <c r="I540" s="20">
        <f>IF($C540="","",IFERROR(INDEX('Food List'!$I$5:$I$146,MATCH($C540,'Food List'!$B$5:$B$146,0))*IF($D540="",1,$D540),""))</f>
        <v/>
      </c>
    </row>
    <row r="541">
      <c r="A541" s="39" t="n"/>
      <c r="B541" s="40" t="n"/>
      <c r="C541" s="40" t="n"/>
      <c r="D541" s="41" t="n"/>
      <c r="E541" s="19">
        <f>IF($C541="","",IFERROR(INDEX('Food List'!$E$5:$E$146,MATCH($C541,'Food List'!$B$5:$B$146,0))*IF($D541="",1,$D541),""))</f>
        <v/>
      </c>
      <c r="F541" s="20">
        <f>IF($C541="","",IFERROR(INDEX('Food List'!$F$5:$F$146,MATCH($C541,'Food List'!$B$5:$B$146,0))*IF($D541="",1,$D541),""))</f>
        <v/>
      </c>
      <c r="G541" s="20">
        <f>IF($C541="","",IFERROR(INDEX('Food List'!$G$5:$G$146,MATCH($C541,'Food List'!$B$5:$B$146,0))*IF($D541="",1,$D541),""))</f>
        <v/>
      </c>
      <c r="H541" s="20">
        <f>IF($C541="","",IFERROR(INDEX('Food List'!$H$5:$H$146,MATCH($C541,'Food List'!$B$5:$B$146,0))*IF($D541="",1,$D541),""))</f>
        <v/>
      </c>
      <c r="I541" s="20">
        <f>IF($C541="","",IFERROR(INDEX('Food List'!$I$5:$I$146,MATCH($C541,'Food List'!$B$5:$B$146,0))*IF($D541="",1,$D541),""))</f>
        <v/>
      </c>
    </row>
    <row r="542">
      <c r="A542" s="39" t="n"/>
      <c r="B542" s="40" t="n"/>
      <c r="C542" s="40" t="n"/>
      <c r="D542" s="41" t="n"/>
      <c r="E542" s="19">
        <f>IF($C542="","",IFERROR(INDEX('Food List'!$E$5:$E$146,MATCH($C542,'Food List'!$B$5:$B$146,0))*IF($D542="",1,$D542),""))</f>
        <v/>
      </c>
      <c r="F542" s="20">
        <f>IF($C542="","",IFERROR(INDEX('Food List'!$F$5:$F$146,MATCH($C542,'Food List'!$B$5:$B$146,0))*IF($D542="",1,$D542),""))</f>
        <v/>
      </c>
      <c r="G542" s="20">
        <f>IF($C542="","",IFERROR(INDEX('Food List'!$G$5:$G$146,MATCH($C542,'Food List'!$B$5:$B$146,0))*IF($D542="",1,$D542),""))</f>
        <v/>
      </c>
      <c r="H542" s="20">
        <f>IF($C542="","",IFERROR(INDEX('Food List'!$H$5:$H$146,MATCH($C542,'Food List'!$B$5:$B$146,0))*IF($D542="",1,$D542),""))</f>
        <v/>
      </c>
      <c r="I542" s="20">
        <f>IF($C542="","",IFERROR(INDEX('Food List'!$I$5:$I$146,MATCH($C542,'Food List'!$B$5:$B$146,0))*IF($D542="",1,$D542),""))</f>
        <v/>
      </c>
    </row>
    <row r="543">
      <c r="A543" s="39" t="n"/>
      <c r="B543" s="40" t="n"/>
      <c r="C543" s="40" t="n"/>
      <c r="D543" s="41" t="n"/>
      <c r="E543" s="19">
        <f>IF($C543="","",IFERROR(INDEX('Food List'!$E$5:$E$146,MATCH($C543,'Food List'!$B$5:$B$146,0))*IF($D543="",1,$D543),""))</f>
        <v/>
      </c>
      <c r="F543" s="20">
        <f>IF($C543="","",IFERROR(INDEX('Food List'!$F$5:$F$146,MATCH($C543,'Food List'!$B$5:$B$146,0))*IF($D543="",1,$D543),""))</f>
        <v/>
      </c>
      <c r="G543" s="20">
        <f>IF($C543="","",IFERROR(INDEX('Food List'!$G$5:$G$146,MATCH($C543,'Food List'!$B$5:$B$146,0))*IF($D543="",1,$D543),""))</f>
        <v/>
      </c>
      <c r="H543" s="20">
        <f>IF($C543="","",IFERROR(INDEX('Food List'!$H$5:$H$146,MATCH($C543,'Food List'!$B$5:$B$146,0))*IF($D543="",1,$D543),""))</f>
        <v/>
      </c>
      <c r="I543" s="20">
        <f>IF($C543="","",IFERROR(INDEX('Food List'!$I$5:$I$146,MATCH($C543,'Food List'!$B$5:$B$146,0))*IF($D543="",1,$D543),""))</f>
        <v/>
      </c>
    </row>
    <row r="544">
      <c r="A544" s="39" t="n"/>
      <c r="B544" s="40" t="n"/>
      <c r="C544" s="40" t="n"/>
      <c r="D544" s="41" t="n"/>
      <c r="E544" s="19">
        <f>IF($C544="","",IFERROR(INDEX('Food List'!$E$5:$E$146,MATCH($C544,'Food List'!$B$5:$B$146,0))*IF($D544="",1,$D544),""))</f>
        <v/>
      </c>
      <c r="F544" s="20">
        <f>IF($C544="","",IFERROR(INDEX('Food List'!$F$5:$F$146,MATCH($C544,'Food List'!$B$5:$B$146,0))*IF($D544="",1,$D544),""))</f>
        <v/>
      </c>
      <c r="G544" s="20">
        <f>IF($C544="","",IFERROR(INDEX('Food List'!$G$5:$G$146,MATCH($C544,'Food List'!$B$5:$B$146,0))*IF($D544="",1,$D544),""))</f>
        <v/>
      </c>
      <c r="H544" s="20">
        <f>IF($C544="","",IFERROR(INDEX('Food List'!$H$5:$H$146,MATCH($C544,'Food List'!$B$5:$B$146,0))*IF($D544="",1,$D544),""))</f>
        <v/>
      </c>
      <c r="I544" s="20">
        <f>IF($C544="","",IFERROR(INDEX('Food List'!$I$5:$I$146,MATCH($C544,'Food List'!$B$5:$B$146,0))*IF($D544="",1,$D544),""))</f>
        <v/>
      </c>
    </row>
    <row r="545">
      <c r="A545" s="39" t="n"/>
      <c r="B545" s="40" t="n"/>
      <c r="C545" s="40" t="n"/>
      <c r="D545" s="41" t="n"/>
      <c r="E545" s="19">
        <f>IF($C545="","",IFERROR(INDEX('Food List'!$E$5:$E$146,MATCH($C545,'Food List'!$B$5:$B$146,0))*IF($D545="",1,$D545),""))</f>
        <v/>
      </c>
      <c r="F545" s="20">
        <f>IF($C545="","",IFERROR(INDEX('Food List'!$F$5:$F$146,MATCH($C545,'Food List'!$B$5:$B$146,0))*IF($D545="",1,$D545),""))</f>
        <v/>
      </c>
      <c r="G545" s="20">
        <f>IF($C545="","",IFERROR(INDEX('Food List'!$G$5:$G$146,MATCH($C545,'Food List'!$B$5:$B$146,0))*IF($D545="",1,$D545),""))</f>
        <v/>
      </c>
      <c r="H545" s="20">
        <f>IF($C545="","",IFERROR(INDEX('Food List'!$H$5:$H$146,MATCH($C545,'Food List'!$B$5:$B$146,0))*IF($D545="",1,$D545),""))</f>
        <v/>
      </c>
      <c r="I545" s="20">
        <f>IF($C545="","",IFERROR(INDEX('Food List'!$I$5:$I$146,MATCH($C545,'Food List'!$B$5:$B$146,0))*IF($D545="",1,$D545),""))</f>
        <v/>
      </c>
    </row>
    <row r="546">
      <c r="A546" s="39" t="n"/>
      <c r="B546" s="40" t="n"/>
      <c r="C546" s="40" t="n"/>
      <c r="D546" s="41" t="n"/>
      <c r="E546" s="19">
        <f>IF($C546="","",IFERROR(INDEX('Food List'!$E$5:$E$146,MATCH($C546,'Food List'!$B$5:$B$146,0))*IF($D546="",1,$D546),""))</f>
        <v/>
      </c>
      <c r="F546" s="20">
        <f>IF($C546="","",IFERROR(INDEX('Food List'!$F$5:$F$146,MATCH($C546,'Food List'!$B$5:$B$146,0))*IF($D546="",1,$D546),""))</f>
        <v/>
      </c>
      <c r="G546" s="20">
        <f>IF($C546="","",IFERROR(INDEX('Food List'!$G$5:$G$146,MATCH($C546,'Food List'!$B$5:$B$146,0))*IF($D546="",1,$D546),""))</f>
        <v/>
      </c>
      <c r="H546" s="20">
        <f>IF($C546="","",IFERROR(INDEX('Food List'!$H$5:$H$146,MATCH($C546,'Food List'!$B$5:$B$146,0))*IF($D546="",1,$D546),""))</f>
        <v/>
      </c>
      <c r="I546" s="20">
        <f>IF($C546="","",IFERROR(INDEX('Food List'!$I$5:$I$146,MATCH($C546,'Food List'!$B$5:$B$146,0))*IF($D546="",1,$D546),""))</f>
        <v/>
      </c>
    </row>
    <row r="547">
      <c r="A547" s="39" t="n"/>
      <c r="B547" s="40" t="n"/>
      <c r="C547" s="40" t="n"/>
      <c r="D547" s="41" t="n"/>
      <c r="E547" s="19">
        <f>IF($C547="","",IFERROR(INDEX('Food List'!$E$5:$E$146,MATCH($C547,'Food List'!$B$5:$B$146,0))*IF($D547="",1,$D547),""))</f>
        <v/>
      </c>
      <c r="F547" s="20">
        <f>IF($C547="","",IFERROR(INDEX('Food List'!$F$5:$F$146,MATCH($C547,'Food List'!$B$5:$B$146,0))*IF($D547="",1,$D547),""))</f>
        <v/>
      </c>
      <c r="G547" s="20">
        <f>IF($C547="","",IFERROR(INDEX('Food List'!$G$5:$G$146,MATCH($C547,'Food List'!$B$5:$B$146,0))*IF($D547="",1,$D547),""))</f>
        <v/>
      </c>
      <c r="H547" s="20">
        <f>IF($C547="","",IFERROR(INDEX('Food List'!$H$5:$H$146,MATCH($C547,'Food List'!$B$5:$B$146,0))*IF($D547="",1,$D547),""))</f>
        <v/>
      </c>
      <c r="I547" s="20">
        <f>IF($C547="","",IFERROR(INDEX('Food List'!$I$5:$I$146,MATCH($C547,'Food List'!$B$5:$B$146,0))*IF($D547="",1,$D547),""))</f>
        <v/>
      </c>
    </row>
    <row r="548">
      <c r="A548" s="39" t="n"/>
      <c r="B548" s="40" t="n"/>
      <c r="C548" s="40" t="n"/>
      <c r="D548" s="41" t="n"/>
      <c r="E548" s="19">
        <f>IF($C548="","",IFERROR(INDEX('Food List'!$E$5:$E$146,MATCH($C548,'Food List'!$B$5:$B$146,0))*IF($D548="",1,$D548),""))</f>
        <v/>
      </c>
      <c r="F548" s="20">
        <f>IF($C548="","",IFERROR(INDEX('Food List'!$F$5:$F$146,MATCH($C548,'Food List'!$B$5:$B$146,0))*IF($D548="",1,$D548),""))</f>
        <v/>
      </c>
      <c r="G548" s="20">
        <f>IF($C548="","",IFERROR(INDEX('Food List'!$G$5:$G$146,MATCH($C548,'Food List'!$B$5:$B$146,0))*IF($D548="",1,$D548),""))</f>
        <v/>
      </c>
      <c r="H548" s="20">
        <f>IF($C548="","",IFERROR(INDEX('Food List'!$H$5:$H$146,MATCH($C548,'Food List'!$B$5:$B$146,0))*IF($D548="",1,$D548),""))</f>
        <v/>
      </c>
      <c r="I548" s="20">
        <f>IF($C548="","",IFERROR(INDEX('Food List'!$I$5:$I$146,MATCH($C548,'Food List'!$B$5:$B$146,0))*IF($D548="",1,$D548),""))</f>
        <v/>
      </c>
    </row>
    <row r="549">
      <c r="A549" s="39" t="n"/>
      <c r="B549" s="40" t="n"/>
      <c r="C549" s="40" t="n"/>
      <c r="D549" s="41" t="n"/>
      <c r="E549" s="19">
        <f>IF($C549="","",IFERROR(INDEX('Food List'!$E$5:$E$146,MATCH($C549,'Food List'!$B$5:$B$146,0))*IF($D549="",1,$D549),""))</f>
        <v/>
      </c>
      <c r="F549" s="20">
        <f>IF($C549="","",IFERROR(INDEX('Food List'!$F$5:$F$146,MATCH($C549,'Food List'!$B$5:$B$146,0))*IF($D549="",1,$D549),""))</f>
        <v/>
      </c>
      <c r="G549" s="20">
        <f>IF($C549="","",IFERROR(INDEX('Food List'!$G$5:$G$146,MATCH($C549,'Food List'!$B$5:$B$146,0))*IF($D549="",1,$D549),""))</f>
        <v/>
      </c>
      <c r="H549" s="20">
        <f>IF($C549="","",IFERROR(INDEX('Food List'!$H$5:$H$146,MATCH($C549,'Food List'!$B$5:$B$146,0))*IF($D549="",1,$D549),""))</f>
        <v/>
      </c>
      <c r="I549" s="20">
        <f>IF($C549="","",IFERROR(INDEX('Food List'!$I$5:$I$146,MATCH($C549,'Food List'!$B$5:$B$146,0))*IF($D549="",1,$D549),""))</f>
        <v/>
      </c>
    </row>
    <row r="550">
      <c r="A550" s="39" t="n"/>
      <c r="B550" s="40" t="n"/>
      <c r="C550" s="40" t="n"/>
      <c r="D550" s="41" t="n"/>
      <c r="E550" s="19">
        <f>IF($C550="","",IFERROR(INDEX('Food List'!$E$5:$E$146,MATCH($C550,'Food List'!$B$5:$B$146,0))*IF($D550="",1,$D550),""))</f>
        <v/>
      </c>
      <c r="F550" s="20">
        <f>IF($C550="","",IFERROR(INDEX('Food List'!$F$5:$F$146,MATCH($C550,'Food List'!$B$5:$B$146,0))*IF($D550="",1,$D550),""))</f>
        <v/>
      </c>
      <c r="G550" s="20">
        <f>IF($C550="","",IFERROR(INDEX('Food List'!$G$5:$G$146,MATCH($C550,'Food List'!$B$5:$B$146,0))*IF($D550="",1,$D550),""))</f>
        <v/>
      </c>
      <c r="H550" s="20">
        <f>IF($C550="","",IFERROR(INDEX('Food List'!$H$5:$H$146,MATCH($C550,'Food List'!$B$5:$B$146,0))*IF($D550="",1,$D550),""))</f>
        <v/>
      </c>
      <c r="I550" s="20">
        <f>IF($C550="","",IFERROR(INDEX('Food List'!$I$5:$I$146,MATCH($C550,'Food List'!$B$5:$B$146,0))*IF($D550="",1,$D550),""))</f>
        <v/>
      </c>
    </row>
    <row r="551">
      <c r="A551" s="39" t="n"/>
      <c r="B551" s="40" t="n"/>
      <c r="C551" s="40" t="n"/>
      <c r="D551" s="41" t="n"/>
      <c r="E551" s="19">
        <f>IF($C551="","",IFERROR(INDEX('Food List'!$E$5:$E$146,MATCH($C551,'Food List'!$B$5:$B$146,0))*IF($D551="",1,$D551),""))</f>
        <v/>
      </c>
      <c r="F551" s="20">
        <f>IF($C551="","",IFERROR(INDEX('Food List'!$F$5:$F$146,MATCH($C551,'Food List'!$B$5:$B$146,0))*IF($D551="",1,$D551),""))</f>
        <v/>
      </c>
      <c r="G551" s="20">
        <f>IF($C551="","",IFERROR(INDEX('Food List'!$G$5:$G$146,MATCH($C551,'Food List'!$B$5:$B$146,0))*IF($D551="",1,$D551),""))</f>
        <v/>
      </c>
      <c r="H551" s="20">
        <f>IF($C551="","",IFERROR(INDEX('Food List'!$H$5:$H$146,MATCH($C551,'Food List'!$B$5:$B$146,0))*IF($D551="",1,$D551),""))</f>
        <v/>
      </c>
      <c r="I551" s="20">
        <f>IF($C551="","",IFERROR(INDEX('Food List'!$I$5:$I$146,MATCH($C551,'Food List'!$B$5:$B$146,0))*IF($D551="",1,$D551),""))</f>
        <v/>
      </c>
    </row>
    <row r="552">
      <c r="A552" s="39" t="n"/>
      <c r="B552" s="40" t="n"/>
      <c r="C552" s="40" t="n"/>
      <c r="D552" s="41" t="n"/>
      <c r="E552" s="19">
        <f>IF($C552="","",IFERROR(INDEX('Food List'!$E$5:$E$146,MATCH($C552,'Food List'!$B$5:$B$146,0))*IF($D552="",1,$D552),""))</f>
        <v/>
      </c>
      <c r="F552" s="20">
        <f>IF($C552="","",IFERROR(INDEX('Food List'!$F$5:$F$146,MATCH($C552,'Food List'!$B$5:$B$146,0))*IF($D552="",1,$D552),""))</f>
        <v/>
      </c>
      <c r="G552" s="20">
        <f>IF($C552="","",IFERROR(INDEX('Food List'!$G$5:$G$146,MATCH($C552,'Food List'!$B$5:$B$146,0))*IF($D552="",1,$D552),""))</f>
        <v/>
      </c>
      <c r="H552" s="20">
        <f>IF($C552="","",IFERROR(INDEX('Food List'!$H$5:$H$146,MATCH($C552,'Food List'!$B$5:$B$146,0))*IF($D552="",1,$D552),""))</f>
        <v/>
      </c>
      <c r="I552" s="20">
        <f>IF($C552="","",IFERROR(INDEX('Food List'!$I$5:$I$146,MATCH($C552,'Food List'!$B$5:$B$146,0))*IF($D552="",1,$D552),""))</f>
        <v/>
      </c>
    </row>
    <row r="553">
      <c r="A553" s="39" t="n"/>
      <c r="B553" s="40" t="n"/>
      <c r="C553" s="40" t="n"/>
      <c r="D553" s="41" t="n"/>
      <c r="E553" s="19">
        <f>IF($C553="","",IFERROR(INDEX('Food List'!$E$5:$E$146,MATCH($C553,'Food List'!$B$5:$B$146,0))*IF($D553="",1,$D553),""))</f>
        <v/>
      </c>
      <c r="F553" s="20">
        <f>IF($C553="","",IFERROR(INDEX('Food List'!$F$5:$F$146,MATCH($C553,'Food List'!$B$5:$B$146,0))*IF($D553="",1,$D553),""))</f>
        <v/>
      </c>
      <c r="G553" s="20">
        <f>IF($C553="","",IFERROR(INDEX('Food List'!$G$5:$G$146,MATCH($C553,'Food List'!$B$5:$B$146,0))*IF($D553="",1,$D553),""))</f>
        <v/>
      </c>
      <c r="H553" s="20">
        <f>IF($C553="","",IFERROR(INDEX('Food List'!$H$5:$H$146,MATCH($C553,'Food List'!$B$5:$B$146,0))*IF($D553="",1,$D553),""))</f>
        <v/>
      </c>
      <c r="I553" s="20">
        <f>IF($C553="","",IFERROR(INDEX('Food List'!$I$5:$I$146,MATCH($C553,'Food List'!$B$5:$B$146,0))*IF($D553="",1,$D553),""))</f>
        <v/>
      </c>
    </row>
    <row r="554">
      <c r="A554" s="39" t="n"/>
      <c r="B554" s="40" t="n"/>
      <c r="C554" s="40" t="n"/>
      <c r="D554" s="41" t="n"/>
      <c r="E554" s="19">
        <f>IF($C554="","",IFERROR(INDEX('Food List'!$E$5:$E$146,MATCH($C554,'Food List'!$B$5:$B$146,0))*IF($D554="",1,$D554),""))</f>
        <v/>
      </c>
      <c r="F554" s="20">
        <f>IF($C554="","",IFERROR(INDEX('Food List'!$F$5:$F$146,MATCH($C554,'Food List'!$B$5:$B$146,0))*IF($D554="",1,$D554),""))</f>
        <v/>
      </c>
      <c r="G554" s="20">
        <f>IF($C554="","",IFERROR(INDEX('Food List'!$G$5:$G$146,MATCH($C554,'Food List'!$B$5:$B$146,0))*IF($D554="",1,$D554),""))</f>
        <v/>
      </c>
      <c r="H554" s="20">
        <f>IF($C554="","",IFERROR(INDEX('Food List'!$H$5:$H$146,MATCH($C554,'Food List'!$B$5:$B$146,0))*IF($D554="",1,$D554),""))</f>
        <v/>
      </c>
      <c r="I554" s="20">
        <f>IF($C554="","",IFERROR(INDEX('Food List'!$I$5:$I$146,MATCH($C554,'Food List'!$B$5:$B$146,0))*IF($D554="",1,$D554),""))</f>
        <v/>
      </c>
    </row>
    <row r="555">
      <c r="A555" s="39" t="n"/>
      <c r="B555" s="40" t="n"/>
      <c r="C555" s="40" t="n"/>
      <c r="D555" s="41" t="n"/>
      <c r="E555" s="19">
        <f>IF($C555="","",IFERROR(INDEX('Food List'!$E$5:$E$146,MATCH($C555,'Food List'!$B$5:$B$146,0))*IF($D555="",1,$D555),""))</f>
        <v/>
      </c>
      <c r="F555" s="20">
        <f>IF($C555="","",IFERROR(INDEX('Food List'!$F$5:$F$146,MATCH($C555,'Food List'!$B$5:$B$146,0))*IF($D555="",1,$D555),""))</f>
        <v/>
      </c>
      <c r="G555" s="20">
        <f>IF($C555="","",IFERROR(INDEX('Food List'!$G$5:$G$146,MATCH($C555,'Food List'!$B$5:$B$146,0))*IF($D555="",1,$D555),""))</f>
        <v/>
      </c>
      <c r="H555" s="20">
        <f>IF($C555="","",IFERROR(INDEX('Food List'!$H$5:$H$146,MATCH($C555,'Food List'!$B$5:$B$146,0))*IF($D555="",1,$D555),""))</f>
        <v/>
      </c>
      <c r="I555" s="20">
        <f>IF($C555="","",IFERROR(INDEX('Food List'!$I$5:$I$146,MATCH($C555,'Food List'!$B$5:$B$146,0))*IF($D555="",1,$D555),""))</f>
        <v/>
      </c>
    </row>
    <row r="556">
      <c r="A556" s="39" t="n"/>
      <c r="B556" s="40" t="n"/>
      <c r="C556" s="40" t="n"/>
      <c r="D556" s="41" t="n"/>
      <c r="E556" s="19">
        <f>IF($C556="","",IFERROR(INDEX('Food List'!$E$5:$E$146,MATCH($C556,'Food List'!$B$5:$B$146,0))*IF($D556="",1,$D556),""))</f>
        <v/>
      </c>
      <c r="F556" s="20">
        <f>IF($C556="","",IFERROR(INDEX('Food List'!$F$5:$F$146,MATCH($C556,'Food List'!$B$5:$B$146,0))*IF($D556="",1,$D556),""))</f>
        <v/>
      </c>
      <c r="G556" s="20">
        <f>IF($C556="","",IFERROR(INDEX('Food List'!$G$5:$G$146,MATCH($C556,'Food List'!$B$5:$B$146,0))*IF($D556="",1,$D556),""))</f>
        <v/>
      </c>
      <c r="H556" s="20">
        <f>IF($C556="","",IFERROR(INDEX('Food List'!$H$5:$H$146,MATCH($C556,'Food List'!$B$5:$B$146,0))*IF($D556="",1,$D556),""))</f>
        <v/>
      </c>
      <c r="I556" s="20">
        <f>IF($C556="","",IFERROR(INDEX('Food List'!$I$5:$I$146,MATCH($C556,'Food List'!$B$5:$B$146,0))*IF($D556="",1,$D556),""))</f>
        <v/>
      </c>
    </row>
    <row r="557">
      <c r="A557" s="39" t="n"/>
      <c r="B557" s="40" t="n"/>
      <c r="C557" s="40" t="n"/>
      <c r="D557" s="41" t="n"/>
      <c r="E557" s="19">
        <f>IF($C557="","",IFERROR(INDEX('Food List'!$E$5:$E$146,MATCH($C557,'Food List'!$B$5:$B$146,0))*IF($D557="",1,$D557),""))</f>
        <v/>
      </c>
      <c r="F557" s="20">
        <f>IF($C557="","",IFERROR(INDEX('Food List'!$F$5:$F$146,MATCH($C557,'Food List'!$B$5:$B$146,0))*IF($D557="",1,$D557),""))</f>
        <v/>
      </c>
      <c r="G557" s="20">
        <f>IF($C557="","",IFERROR(INDEX('Food List'!$G$5:$G$146,MATCH($C557,'Food List'!$B$5:$B$146,0))*IF($D557="",1,$D557),""))</f>
        <v/>
      </c>
      <c r="H557" s="20">
        <f>IF($C557="","",IFERROR(INDEX('Food List'!$H$5:$H$146,MATCH($C557,'Food List'!$B$5:$B$146,0))*IF($D557="",1,$D557),""))</f>
        <v/>
      </c>
      <c r="I557" s="20">
        <f>IF($C557="","",IFERROR(INDEX('Food List'!$I$5:$I$146,MATCH($C557,'Food List'!$B$5:$B$146,0))*IF($D557="",1,$D557),""))</f>
        <v/>
      </c>
    </row>
    <row r="558">
      <c r="A558" s="39" t="n"/>
      <c r="B558" s="40" t="n"/>
      <c r="C558" s="40" t="n"/>
      <c r="D558" s="41" t="n"/>
      <c r="E558" s="19">
        <f>IF($C558="","",IFERROR(INDEX('Food List'!$E$5:$E$146,MATCH($C558,'Food List'!$B$5:$B$146,0))*IF($D558="",1,$D558),""))</f>
        <v/>
      </c>
      <c r="F558" s="20">
        <f>IF($C558="","",IFERROR(INDEX('Food List'!$F$5:$F$146,MATCH($C558,'Food List'!$B$5:$B$146,0))*IF($D558="",1,$D558),""))</f>
        <v/>
      </c>
      <c r="G558" s="20">
        <f>IF($C558="","",IFERROR(INDEX('Food List'!$G$5:$G$146,MATCH($C558,'Food List'!$B$5:$B$146,0))*IF($D558="",1,$D558),""))</f>
        <v/>
      </c>
      <c r="H558" s="20">
        <f>IF($C558="","",IFERROR(INDEX('Food List'!$H$5:$H$146,MATCH($C558,'Food List'!$B$5:$B$146,0))*IF($D558="",1,$D558),""))</f>
        <v/>
      </c>
      <c r="I558" s="20">
        <f>IF($C558="","",IFERROR(INDEX('Food List'!$I$5:$I$146,MATCH($C558,'Food List'!$B$5:$B$146,0))*IF($D558="",1,$D558),""))</f>
        <v/>
      </c>
    </row>
    <row r="559">
      <c r="A559" s="39" t="n"/>
      <c r="B559" s="40" t="n"/>
      <c r="C559" s="40" t="n"/>
      <c r="D559" s="41" t="n"/>
      <c r="E559" s="19">
        <f>IF($C559="","",IFERROR(INDEX('Food List'!$E$5:$E$146,MATCH($C559,'Food List'!$B$5:$B$146,0))*IF($D559="",1,$D559),""))</f>
        <v/>
      </c>
      <c r="F559" s="20">
        <f>IF($C559="","",IFERROR(INDEX('Food List'!$F$5:$F$146,MATCH($C559,'Food List'!$B$5:$B$146,0))*IF($D559="",1,$D559),""))</f>
        <v/>
      </c>
      <c r="G559" s="20">
        <f>IF($C559="","",IFERROR(INDEX('Food List'!$G$5:$G$146,MATCH($C559,'Food List'!$B$5:$B$146,0))*IF($D559="",1,$D559),""))</f>
        <v/>
      </c>
      <c r="H559" s="20">
        <f>IF($C559="","",IFERROR(INDEX('Food List'!$H$5:$H$146,MATCH($C559,'Food List'!$B$5:$B$146,0))*IF($D559="",1,$D559),""))</f>
        <v/>
      </c>
      <c r="I559" s="20">
        <f>IF($C559="","",IFERROR(INDEX('Food List'!$I$5:$I$146,MATCH($C559,'Food List'!$B$5:$B$146,0))*IF($D559="",1,$D559),""))</f>
        <v/>
      </c>
    </row>
    <row r="560">
      <c r="A560" s="39" t="n"/>
      <c r="B560" s="40" t="n"/>
      <c r="C560" s="40" t="n"/>
      <c r="D560" s="41" t="n"/>
      <c r="E560" s="19">
        <f>IF($C560="","",IFERROR(INDEX('Food List'!$E$5:$E$146,MATCH($C560,'Food List'!$B$5:$B$146,0))*IF($D560="",1,$D560),""))</f>
        <v/>
      </c>
      <c r="F560" s="20">
        <f>IF($C560="","",IFERROR(INDEX('Food List'!$F$5:$F$146,MATCH($C560,'Food List'!$B$5:$B$146,0))*IF($D560="",1,$D560),""))</f>
        <v/>
      </c>
      <c r="G560" s="20">
        <f>IF($C560="","",IFERROR(INDEX('Food List'!$G$5:$G$146,MATCH($C560,'Food List'!$B$5:$B$146,0))*IF($D560="",1,$D560),""))</f>
        <v/>
      </c>
      <c r="H560" s="20">
        <f>IF($C560="","",IFERROR(INDEX('Food List'!$H$5:$H$146,MATCH($C560,'Food List'!$B$5:$B$146,0))*IF($D560="",1,$D560),""))</f>
        <v/>
      </c>
      <c r="I560" s="20">
        <f>IF($C560="","",IFERROR(INDEX('Food List'!$I$5:$I$146,MATCH($C560,'Food List'!$B$5:$B$146,0))*IF($D560="",1,$D560),""))</f>
        <v/>
      </c>
    </row>
    <row r="561">
      <c r="A561" s="39" t="n"/>
      <c r="B561" s="40" t="n"/>
      <c r="C561" s="40" t="n"/>
      <c r="D561" s="41" t="n"/>
      <c r="E561" s="19">
        <f>IF($C561="","",IFERROR(INDEX('Food List'!$E$5:$E$146,MATCH($C561,'Food List'!$B$5:$B$146,0))*IF($D561="",1,$D561),""))</f>
        <v/>
      </c>
      <c r="F561" s="20">
        <f>IF($C561="","",IFERROR(INDEX('Food List'!$F$5:$F$146,MATCH($C561,'Food List'!$B$5:$B$146,0))*IF($D561="",1,$D561),""))</f>
        <v/>
      </c>
      <c r="G561" s="20">
        <f>IF($C561="","",IFERROR(INDEX('Food List'!$G$5:$G$146,MATCH($C561,'Food List'!$B$5:$B$146,0))*IF($D561="",1,$D561),""))</f>
        <v/>
      </c>
      <c r="H561" s="20">
        <f>IF($C561="","",IFERROR(INDEX('Food List'!$H$5:$H$146,MATCH($C561,'Food List'!$B$5:$B$146,0))*IF($D561="",1,$D561),""))</f>
        <v/>
      </c>
      <c r="I561" s="20">
        <f>IF($C561="","",IFERROR(INDEX('Food List'!$I$5:$I$146,MATCH($C561,'Food List'!$B$5:$B$146,0))*IF($D561="",1,$D561),""))</f>
        <v/>
      </c>
    </row>
    <row r="562">
      <c r="A562" s="39" t="n"/>
      <c r="B562" s="40" t="n"/>
      <c r="C562" s="40" t="n"/>
      <c r="D562" s="41" t="n"/>
      <c r="E562" s="19">
        <f>IF($C562="","",IFERROR(INDEX('Food List'!$E$5:$E$146,MATCH($C562,'Food List'!$B$5:$B$146,0))*IF($D562="",1,$D562),""))</f>
        <v/>
      </c>
      <c r="F562" s="20">
        <f>IF($C562="","",IFERROR(INDEX('Food List'!$F$5:$F$146,MATCH($C562,'Food List'!$B$5:$B$146,0))*IF($D562="",1,$D562),""))</f>
        <v/>
      </c>
      <c r="G562" s="20">
        <f>IF($C562="","",IFERROR(INDEX('Food List'!$G$5:$G$146,MATCH($C562,'Food List'!$B$5:$B$146,0))*IF($D562="",1,$D562),""))</f>
        <v/>
      </c>
      <c r="H562" s="20">
        <f>IF($C562="","",IFERROR(INDEX('Food List'!$H$5:$H$146,MATCH($C562,'Food List'!$B$5:$B$146,0))*IF($D562="",1,$D562),""))</f>
        <v/>
      </c>
      <c r="I562" s="20">
        <f>IF($C562="","",IFERROR(INDEX('Food List'!$I$5:$I$146,MATCH($C562,'Food List'!$B$5:$B$146,0))*IF($D562="",1,$D562),""))</f>
        <v/>
      </c>
    </row>
    <row r="563">
      <c r="A563" s="39" t="n"/>
      <c r="B563" s="40" t="n"/>
      <c r="C563" s="40" t="n"/>
      <c r="D563" s="41" t="n"/>
      <c r="E563" s="19">
        <f>IF($C563="","",IFERROR(INDEX('Food List'!$E$5:$E$146,MATCH($C563,'Food List'!$B$5:$B$146,0))*IF($D563="",1,$D563),""))</f>
        <v/>
      </c>
      <c r="F563" s="20">
        <f>IF($C563="","",IFERROR(INDEX('Food List'!$F$5:$F$146,MATCH($C563,'Food List'!$B$5:$B$146,0))*IF($D563="",1,$D563),""))</f>
        <v/>
      </c>
      <c r="G563" s="20">
        <f>IF($C563="","",IFERROR(INDEX('Food List'!$G$5:$G$146,MATCH($C563,'Food List'!$B$5:$B$146,0))*IF($D563="",1,$D563),""))</f>
        <v/>
      </c>
      <c r="H563" s="20">
        <f>IF($C563="","",IFERROR(INDEX('Food List'!$H$5:$H$146,MATCH($C563,'Food List'!$B$5:$B$146,0))*IF($D563="",1,$D563),""))</f>
        <v/>
      </c>
      <c r="I563" s="20">
        <f>IF($C563="","",IFERROR(INDEX('Food List'!$I$5:$I$146,MATCH($C563,'Food List'!$B$5:$B$146,0))*IF($D563="",1,$D563),""))</f>
        <v/>
      </c>
    </row>
    <row r="564">
      <c r="A564" s="39" t="n"/>
      <c r="B564" s="40" t="n"/>
      <c r="C564" s="40" t="n"/>
      <c r="D564" s="41" t="n"/>
      <c r="E564" s="19">
        <f>IF($C564="","",IFERROR(INDEX('Food List'!$E$5:$E$146,MATCH($C564,'Food List'!$B$5:$B$146,0))*IF($D564="",1,$D564),""))</f>
        <v/>
      </c>
      <c r="F564" s="20">
        <f>IF($C564="","",IFERROR(INDEX('Food List'!$F$5:$F$146,MATCH($C564,'Food List'!$B$5:$B$146,0))*IF($D564="",1,$D564),""))</f>
        <v/>
      </c>
      <c r="G564" s="20">
        <f>IF($C564="","",IFERROR(INDEX('Food List'!$G$5:$G$146,MATCH($C564,'Food List'!$B$5:$B$146,0))*IF($D564="",1,$D564),""))</f>
        <v/>
      </c>
      <c r="H564" s="20">
        <f>IF($C564="","",IFERROR(INDEX('Food List'!$H$5:$H$146,MATCH($C564,'Food List'!$B$5:$B$146,0))*IF($D564="",1,$D564),""))</f>
        <v/>
      </c>
      <c r="I564" s="20">
        <f>IF($C564="","",IFERROR(INDEX('Food List'!$I$5:$I$146,MATCH($C564,'Food List'!$B$5:$B$146,0))*IF($D564="",1,$D564),""))</f>
        <v/>
      </c>
    </row>
    <row r="565">
      <c r="A565" s="39" t="n"/>
      <c r="B565" s="40" t="n"/>
      <c r="C565" s="40" t="n"/>
      <c r="D565" s="41" t="n"/>
      <c r="E565" s="19">
        <f>IF($C565="","",IFERROR(INDEX('Food List'!$E$5:$E$146,MATCH($C565,'Food List'!$B$5:$B$146,0))*IF($D565="",1,$D565),""))</f>
        <v/>
      </c>
      <c r="F565" s="20">
        <f>IF($C565="","",IFERROR(INDEX('Food List'!$F$5:$F$146,MATCH($C565,'Food List'!$B$5:$B$146,0))*IF($D565="",1,$D565),""))</f>
        <v/>
      </c>
      <c r="G565" s="20">
        <f>IF($C565="","",IFERROR(INDEX('Food List'!$G$5:$G$146,MATCH($C565,'Food List'!$B$5:$B$146,0))*IF($D565="",1,$D565),""))</f>
        <v/>
      </c>
      <c r="H565" s="20">
        <f>IF($C565="","",IFERROR(INDEX('Food List'!$H$5:$H$146,MATCH($C565,'Food List'!$B$5:$B$146,0))*IF($D565="",1,$D565),""))</f>
        <v/>
      </c>
      <c r="I565" s="20">
        <f>IF($C565="","",IFERROR(INDEX('Food List'!$I$5:$I$146,MATCH($C565,'Food List'!$B$5:$B$146,0))*IF($D565="",1,$D565),""))</f>
        <v/>
      </c>
    </row>
    <row r="566">
      <c r="A566" s="39" t="n"/>
      <c r="B566" s="40" t="n"/>
      <c r="C566" s="40" t="n"/>
      <c r="D566" s="41" t="n"/>
      <c r="E566" s="19">
        <f>IF($C566="","",IFERROR(INDEX('Food List'!$E$5:$E$146,MATCH($C566,'Food List'!$B$5:$B$146,0))*IF($D566="",1,$D566),""))</f>
        <v/>
      </c>
      <c r="F566" s="20">
        <f>IF($C566="","",IFERROR(INDEX('Food List'!$F$5:$F$146,MATCH($C566,'Food List'!$B$5:$B$146,0))*IF($D566="",1,$D566),""))</f>
        <v/>
      </c>
      <c r="G566" s="20">
        <f>IF($C566="","",IFERROR(INDEX('Food List'!$G$5:$G$146,MATCH($C566,'Food List'!$B$5:$B$146,0))*IF($D566="",1,$D566),""))</f>
        <v/>
      </c>
      <c r="H566" s="20">
        <f>IF($C566="","",IFERROR(INDEX('Food List'!$H$5:$H$146,MATCH($C566,'Food List'!$B$5:$B$146,0))*IF($D566="",1,$D566),""))</f>
        <v/>
      </c>
      <c r="I566" s="20">
        <f>IF($C566="","",IFERROR(INDEX('Food List'!$I$5:$I$146,MATCH($C566,'Food List'!$B$5:$B$146,0))*IF($D566="",1,$D566),""))</f>
        <v/>
      </c>
    </row>
    <row r="567">
      <c r="A567" s="39" t="n"/>
      <c r="B567" s="40" t="n"/>
      <c r="C567" s="40" t="n"/>
      <c r="D567" s="41" t="n"/>
      <c r="E567" s="19">
        <f>IF($C567="","",IFERROR(INDEX('Food List'!$E$5:$E$146,MATCH($C567,'Food List'!$B$5:$B$146,0))*IF($D567="",1,$D567),""))</f>
        <v/>
      </c>
      <c r="F567" s="20">
        <f>IF($C567="","",IFERROR(INDEX('Food List'!$F$5:$F$146,MATCH($C567,'Food List'!$B$5:$B$146,0))*IF($D567="",1,$D567),""))</f>
        <v/>
      </c>
      <c r="G567" s="20">
        <f>IF($C567="","",IFERROR(INDEX('Food List'!$G$5:$G$146,MATCH($C567,'Food List'!$B$5:$B$146,0))*IF($D567="",1,$D567),""))</f>
        <v/>
      </c>
      <c r="H567" s="20">
        <f>IF($C567="","",IFERROR(INDEX('Food List'!$H$5:$H$146,MATCH($C567,'Food List'!$B$5:$B$146,0))*IF($D567="",1,$D567),""))</f>
        <v/>
      </c>
      <c r="I567" s="20">
        <f>IF($C567="","",IFERROR(INDEX('Food List'!$I$5:$I$146,MATCH($C567,'Food List'!$B$5:$B$146,0))*IF($D567="",1,$D567),""))</f>
        <v/>
      </c>
    </row>
    <row r="568">
      <c r="A568" s="39" t="n"/>
      <c r="B568" s="40" t="n"/>
      <c r="C568" s="40" t="n"/>
      <c r="D568" s="41" t="n"/>
      <c r="E568" s="19">
        <f>IF($C568="","",IFERROR(INDEX('Food List'!$E$5:$E$146,MATCH($C568,'Food List'!$B$5:$B$146,0))*IF($D568="",1,$D568),""))</f>
        <v/>
      </c>
      <c r="F568" s="20">
        <f>IF($C568="","",IFERROR(INDEX('Food List'!$F$5:$F$146,MATCH($C568,'Food List'!$B$5:$B$146,0))*IF($D568="",1,$D568),""))</f>
        <v/>
      </c>
      <c r="G568" s="20">
        <f>IF($C568="","",IFERROR(INDEX('Food List'!$G$5:$G$146,MATCH($C568,'Food List'!$B$5:$B$146,0))*IF($D568="",1,$D568),""))</f>
        <v/>
      </c>
      <c r="H568" s="20">
        <f>IF($C568="","",IFERROR(INDEX('Food List'!$H$5:$H$146,MATCH($C568,'Food List'!$B$5:$B$146,0))*IF($D568="",1,$D568),""))</f>
        <v/>
      </c>
      <c r="I568" s="20">
        <f>IF($C568="","",IFERROR(INDEX('Food List'!$I$5:$I$146,MATCH($C568,'Food List'!$B$5:$B$146,0))*IF($D568="",1,$D568),""))</f>
        <v/>
      </c>
    </row>
    <row r="569">
      <c r="A569" s="39" t="n"/>
      <c r="B569" s="40" t="n"/>
      <c r="C569" s="40" t="n"/>
      <c r="D569" s="41" t="n"/>
      <c r="E569" s="19">
        <f>IF($C569="","",IFERROR(INDEX('Food List'!$E$5:$E$146,MATCH($C569,'Food List'!$B$5:$B$146,0))*IF($D569="",1,$D569),""))</f>
        <v/>
      </c>
      <c r="F569" s="20">
        <f>IF($C569="","",IFERROR(INDEX('Food List'!$F$5:$F$146,MATCH($C569,'Food List'!$B$5:$B$146,0))*IF($D569="",1,$D569),""))</f>
        <v/>
      </c>
      <c r="G569" s="20">
        <f>IF($C569="","",IFERROR(INDEX('Food List'!$G$5:$G$146,MATCH($C569,'Food List'!$B$5:$B$146,0))*IF($D569="",1,$D569),""))</f>
        <v/>
      </c>
      <c r="H569" s="20">
        <f>IF($C569="","",IFERROR(INDEX('Food List'!$H$5:$H$146,MATCH($C569,'Food List'!$B$5:$B$146,0))*IF($D569="",1,$D569),""))</f>
        <v/>
      </c>
      <c r="I569" s="20">
        <f>IF($C569="","",IFERROR(INDEX('Food List'!$I$5:$I$146,MATCH($C569,'Food List'!$B$5:$B$146,0))*IF($D569="",1,$D569),""))</f>
        <v/>
      </c>
    </row>
    <row r="570">
      <c r="A570" s="39" t="n"/>
      <c r="B570" s="40" t="n"/>
      <c r="C570" s="40" t="n"/>
      <c r="D570" s="41" t="n"/>
      <c r="E570" s="19">
        <f>IF($C570="","",IFERROR(INDEX('Food List'!$E$5:$E$146,MATCH($C570,'Food List'!$B$5:$B$146,0))*IF($D570="",1,$D570),""))</f>
        <v/>
      </c>
      <c r="F570" s="20">
        <f>IF($C570="","",IFERROR(INDEX('Food List'!$F$5:$F$146,MATCH($C570,'Food List'!$B$5:$B$146,0))*IF($D570="",1,$D570),""))</f>
        <v/>
      </c>
      <c r="G570" s="20">
        <f>IF($C570="","",IFERROR(INDEX('Food List'!$G$5:$G$146,MATCH($C570,'Food List'!$B$5:$B$146,0))*IF($D570="",1,$D570),""))</f>
        <v/>
      </c>
      <c r="H570" s="20">
        <f>IF($C570="","",IFERROR(INDEX('Food List'!$H$5:$H$146,MATCH($C570,'Food List'!$B$5:$B$146,0))*IF($D570="",1,$D570),""))</f>
        <v/>
      </c>
      <c r="I570" s="20">
        <f>IF($C570="","",IFERROR(INDEX('Food List'!$I$5:$I$146,MATCH($C570,'Food List'!$B$5:$B$146,0))*IF($D570="",1,$D570),""))</f>
        <v/>
      </c>
    </row>
    <row r="571">
      <c r="A571" s="39" t="n"/>
      <c r="B571" s="40" t="n"/>
      <c r="C571" s="40" t="n"/>
      <c r="D571" s="41" t="n"/>
      <c r="E571" s="19">
        <f>IF($C571="","",IFERROR(INDEX('Food List'!$E$5:$E$146,MATCH($C571,'Food List'!$B$5:$B$146,0))*IF($D571="",1,$D571),""))</f>
        <v/>
      </c>
      <c r="F571" s="20">
        <f>IF($C571="","",IFERROR(INDEX('Food List'!$F$5:$F$146,MATCH($C571,'Food List'!$B$5:$B$146,0))*IF($D571="",1,$D571),""))</f>
        <v/>
      </c>
      <c r="G571" s="20">
        <f>IF($C571="","",IFERROR(INDEX('Food List'!$G$5:$G$146,MATCH($C571,'Food List'!$B$5:$B$146,0))*IF($D571="",1,$D571),""))</f>
        <v/>
      </c>
      <c r="H571" s="20">
        <f>IF($C571="","",IFERROR(INDEX('Food List'!$H$5:$H$146,MATCH($C571,'Food List'!$B$5:$B$146,0))*IF($D571="",1,$D571),""))</f>
        <v/>
      </c>
      <c r="I571" s="20">
        <f>IF($C571="","",IFERROR(INDEX('Food List'!$I$5:$I$146,MATCH($C571,'Food List'!$B$5:$B$146,0))*IF($D571="",1,$D571),""))</f>
        <v/>
      </c>
    </row>
    <row r="572">
      <c r="A572" s="39" t="n"/>
      <c r="B572" s="40" t="n"/>
      <c r="C572" s="40" t="n"/>
      <c r="D572" s="41" t="n"/>
      <c r="E572" s="19">
        <f>IF($C572="","",IFERROR(INDEX('Food List'!$E$5:$E$146,MATCH($C572,'Food List'!$B$5:$B$146,0))*IF($D572="",1,$D572),""))</f>
        <v/>
      </c>
      <c r="F572" s="20">
        <f>IF($C572="","",IFERROR(INDEX('Food List'!$F$5:$F$146,MATCH($C572,'Food List'!$B$5:$B$146,0))*IF($D572="",1,$D572),""))</f>
        <v/>
      </c>
      <c r="G572" s="20">
        <f>IF($C572="","",IFERROR(INDEX('Food List'!$G$5:$G$146,MATCH($C572,'Food List'!$B$5:$B$146,0))*IF($D572="",1,$D572),""))</f>
        <v/>
      </c>
      <c r="H572" s="20">
        <f>IF($C572="","",IFERROR(INDEX('Food List'!$H$5:$H$146,MATCH($C572,'Food List'!$B$5:$B$146,0))*IF($D572="",1,$D572),""))</f>
        <v/>
      </c>
      <c r="I572" s="20">
        <f>IF($C572="","",IFERROR(INDEX('Food List'!$I$5:$I$146,MATCH($C572,'Food List'!$B$5:$B$146,0))*IF($D572="",1,$D572),""))</f>
        <v/>
      </c>
    </row>
    <row r="573">
      <c r="A573" s="39" t="n"/>
      <c r="B573" s="40" t="n"/>
      <c r="C573" s="40" t="n"/>
      <c r="D573" s="41" t="n"/>
      <c r="E573" s="19">
        <f>IF($C573="","",IFERROR(INDEX('Food List'!$E$5:$E$146,MATCH($C573,'Food List'!$B$5:$B$146,0))*IF($D573="",1,$D573),""))</f>
        <v/>
      </c>
      <c r="F573" s="20">
        <f>IF($C573="","",IFERROR(INDEX('Food List'!$F$5:$F$146,MATCH($C573,'Food List'!$B$5:$B$146,0))*IF($D573="",1,$D573),""))</f>
        <v/>
      </c>
      <c r="G573" s="20">
        <f>IF($C573="","",IFERROR(INDEX('Food List'!$G$5:$G$146,MATCH($C573,'Food List'!$B$5:$B$146,0))*IF($D573="",1,$D573),""))</f>
        <v/>
      </c>
      <c r="H573" s="20">
        <f>IF($C573="","",IFERROR(INDEX('Food List'!$H$5:$H$146,MATCH($C573,'Food List'!$B$5:$B$146,0))*IF($D573="",1,$D573),""))</f>
        <v/>
      </c>
      <c r="I573" s="20">
        <f>IF($C573="","",IFERROR(INDEX('Food List'!$I$5:$I$146,MATCH($C573,'Food List'!$B$5:$B$146,0))*IF($D573="",1,$D573),""))</f>
        <v/>
      </c>
    </row>
    <row r="574">
      <c r="A574" s="39" t="n"/>
      <c r="B574" s="40" t="n"/>
      <c r="C574" s="40" t="n"/>
      <c r="D574" s="41" t="n"/>
      <c r="E574" s="19">
        <f>IF($C574="","",IFERROR(INDEX('Food List'!$E$5:$E$146,MATCH($C574,'Food List'!$B$5:$B$146,0))*IF($D574="",1,$D574),""))</f>
        <v/>
      </c>
      <c r="F574" s="20">
        <f>IF($C574="","",IFERROR(INDEX('Food List'!$F$5:$F$146,MATCH($C574,'Food List'!$B$5:$B$146,0))*IF($D574="",1,$D574),""))</f>
        <v/>
      </c>
      <c r="G574" s="20">
        <f>IF($C574="","",IFERROR(INDEX('Food List'!$G$5:$G$146,MATCH($C574,'Food List'!$B$5:$B$146,0))*IF($D574="",1,$D574),""))</f>
        <v/>
      </c>
      <c r="H574" s="20">
        <f>IF($C574="","",IFERROR(INDEX('Food List'!$H$5:$H$146,MATCH($C574,'Food List'!$B$5:$B$146,0))*IF($D574="",1,$D574),""))</f>
        <v/>
      </c>
      <c r="I574" s="20">
        <f>IF($C574="","",IFERROR(INDEX('Food List'!$I$5:$I$146,MATCH($C574,'Food List'!$B$5:$B$146,0))*IF($D574="",1,$D574),""))</f>
        <v/>
      </c>
    </row>
    <row r="575">
      <c r="A575" s="39" t="n"/>
      <c r="B575" s="40" t="n"/>
      <c r="C575" s="40" t="n"/>
      <c r="D575" s="41" t="n"/>
      <c r="E575" s="19">
        <f>IF($C575="","",IFERROR(INDEX('Food List'!$E$5:$E$146,MATCH($C575,'Food List'!$B$5:$B$146,0))*IF($D575="",1,$D575),""))</f>
        <v/>
      </c>
      <c r="F575" s="20">
        <f>IF($C575="","",IFERROR(INDEX('Food List'!$F$5:$F$146,MATCH($C575,'Food List'!$B$5:$B$146,0))*IF($D575="",1,$D575),""))</f>
        <v/>
      </c>
      <c r="G575" s="20">
        <f>IF($C575="","",IFERROR(INDEX('Food List'!$G$5:$G$146,MATCH($C575,'Food List'!$B$5:$B$146,0))*IF($D575="",1,$D575),""))</f>
        <v/>
      </c>
      <c r="H575" s="20">
        <f>IF($C575="","",IFERROR(INDEX('Food List'!$H$5:$H$146,MATCH($C575,'Food List'!$B$5:$B$146,0))*IF($D575="",1,$D575),""))</f>
        <v/>
      </c>
      <c r="I575" s="20">
        <f>IF($C575="","",IFERROR(INDEX('Food List'!$I$5:$I$146,MATCH($C575,'Food List'!$B$5:$B$146,0))*IF($D575="",1,$D575),""))</f>
        <v/>
      </c>
    </row>
    <row r="576">
      <c r="A576" s="39" t="n"/>
      <c r="B576" s="40" t="n"/>
      <c r="C576" s="40" t="n"/>
      <c r="D576" s="41" t="n"/>
      <c r="E576" s="19">
        <f>IF($C576="","",IFERROR(INDEX('Food List'!$E$5:$E$146,MATCH($C576,'Food List'!$B$5:$B$146,0))*IF($D576="",1,$D576),""))</f>
        <v/>
      </c>
      <c r="F576" s="20">
        <f>IF($C576="","",IFERROR(INDEX('Food List'!$F$5:$F$146,MATCH($C576,'Food List'!$B$5:$B$146,0))*IF($D576="",1,$D576),""))</f>
        <v/>
      </c>
      <c r="G576" s="20">
        <f>IF($C576="","",IFERROR(INDEX('Food List'!$G$5:$G$146,MATCH($C576,'Food List'!$B$5:$B$146,0))*IF($D576="",1,$D576),""))</f>
        <v/>
      </c>
      <c r="H576" s="20">
        <f>IF($C576="","",IFERROR(INDEX('Food List'!$H$5:$H$146,MATCH($C576,'Food List'!$B$5:$B$146,0))*IF($D576="",1,$D576),""))</f>
        <v/>
      </c>
      <c r="I576" s="20">
        <f>IF($C576="","",IFERROR(INDEX('Food List'!$I$5:$I$146,MATCH($C576,'Food List'!$B$5:$B$146,0))*IF($D576="",1,$D576),""))</f>
        <v/>
      </c>
    </row>
    <row r="577">
      <c r="A577" s="39" t="n"/>
      <c r="B577" s="40" t="n"/>
      <c r="C577" s="40" t="n"/>
      <c r="D577" s="41" t="n"/>
      <c r="E577" s="19">
        <f>IF($C577="","",IFERROR(INDEX('Food List'!$E$5:$E$146,MATCH($C577,'Food List'!$B$5:$B$146,0))*IF($D577="",1,$D577),""))</f>
        <v/>
      </c>
      <c r="F577" s="20">
        <f>IF($C577="","",IFERROR(INDEX('Food List'!$F$5:$F$146,MATCH($C577,'Food List'!$B$5:$B$146,0))*IF($D577="",1,$D577),""))</f>
        <v/>
      </c>
      <c r="G577" s="20">
        <f>IF($C577="","",IFERROR(INDEX('Food List'!$G$5:$G$146,MATCH($C577,'Food List'!$B$5:$B$146,0))*IF($D577="",1,$D577),""))</f>
        <v/>
      </c>
      <c r="H577" s="20">
        <f>IF($C577="","",IFERROR(INDEX('Food List'!$H$5:$H$146,MATCH($C577,'Food List'!$B$5:$B$146,0))*IF($D577="",1,$D577),""))</f>
        <v/>
      </c>
      <c r="I577" s="20">
        <f>IF($C577="","",IFERROR(INDEX('Food List'!$I$5:$I$146,MATCH($C577,'Food List'!$B$5:$B$146,0))*IF($D577="",1,$D577),""))</f>
        <v/>
      </c>
    </row>
    <row r="578">
      <c r="A578" s="39" t="n"/>
      <c r="B578" s="40" t="n"/>
      <c r="C578" s="40" t="n"/>
      <c r="D578" s="41" t="n"/>
      <c r="E578" s="19">
        <f>IF($C578="","",IFERROR(INDEX('Food List'!$E$5:$E$146,MATCH($C578,'Food List'!$B$5:$B$146,0))*IF($D578="",1,$D578),""))</f>
        <v/>
      </c>
      <c r="F578" s="20">
        <f>IF($C578="","",IFERROR(INDEX('Food List'!$F$5:$F$146,MATCH($C578,'Food List'!$B$5:$B$146,0))*IF($D578="",1,$D578),""))</f>
        <v/>
      </c>
      <c r="G578" s="20">
        <f>IF($C578="","",IFERROR(INDEX('Food List'!$G$5:$G$146,MATCH($C578,'Food List'!$B$5:$B$146,0))*IF($D578="",1,$D578),""))</f>
        <v/>
      </c>
      <c r="H578" s="20">
        <f>IF($C578="","",IFERROR(INDEX('Food List'!$H$5:$H$146,MATCH($C578,'Food List'!$B$5:$B$146,0))*IF($D578="",1,$D578),""))</f>
        <v/>
      </c>
      <c r="I578" s="20">
        <f>IF($C578="","",IFERROR(INDEX('Food List'!$I$5:$I$146,MATCH($C578,'Food List'!$B$5:$B$146,0))*IF($D578="",1,$D578),""))</f>
        <v/>
      </c>
    </row>
    <row r="579">
      <c r="A579" s="39" t="n"/>
      <c r="B579" s="40" t="n"/>
      <c r="C579" s="40" t="n"/>
      <c r="D579" s="41" t="n"/>
      <c r="E579" s="19">
        <f>IF($C579="","",IFERROR(INDEX('Food List'!$E$5:$E$146,MATCH($C579,'Food List'!$B$5:$B$146,0))*IF($D579="",1,$D579),""))</f>
        <v/>
      </c>
      <c r="F579" s="20">
        <f>IF($C579="","",IFERROR(INDEX('Food List'!$F$5:$F$146,MATCH($C579,'Food List'!$B$5:$B$146,0))*IF($D579="",1,$D579),""))</f>
        <v/>
      </c>
      <c r="G579" s="20">
        <f>IF($C579="","",IFERROR(INDEX('Food List'!$G$5:$G$146,MATCH($C579,'Food List'!$B$5:$B$146,0))*IF($D579="",1,$D579),""))</f>
        <v/>
      </c>
      <c r="H579" s="20">
        <f>IF($C579="","",IFERROR(INDEX('Food List'!$H$5:$H$146,MATCH($C579,'Food List'!$B$5:$B$146,0))*IF($D579="",1,$D579),""))</f>
        <v/>
      </c>
      <c r="I579" s="20">
        <f>IF($C579="","",IFERROR(INDEX('Food List'!$I$5:$I$146,MATCH($C579,'Food List'!$B$5:$B$146,0))*IF($D579="",1,$D579),""))</f>
        <v/>
      </c>
    </row>
    <row r="580">
      <c r="A580" s="39" t="n"/>
      <c r="B580" s="40" t="n"/>
      <c r="C580" s="40" t="n"/>
      <c r="D580" s="41" t="n"/>
      <c r="E580" s="19">
        <f>IF($C580="","",IFERROR(INDEX('Food List'!$E$5:$E$146,MATCH($C580,'Food List'!$B$5:$B$146,0))*IF($D580="",1,$D580),""))</f>
        <v/>
      </c>
      <c r="F580" s="20">
        <f>IF($C580="","",IFERROR(INDEX('Food List'!$F$5:$F$146,MATCH($C580,'Food List'!$B$5:$B$146,0))*IF($D580="",1,$D580),""))</f>
        <v/>
      </c>
      <c r="G580" s="20">
        <f>IF($C580="","",IFERROR(INDEX('Food List'!$G$5:$G$146,MATCH($C580,'Food List'!$B$5:$B$146,0))*IF($D580="",1,$D580),""))</f>
        <v/>
      </c>
      <c r="H580" s="20">
        <f>IF($C580="","",IFERROR(INDEX('Food List'!$H$5:$H$146,MATCH($C580,'Food List'!$B$5:$B$146,0))*IF($D580="",1,$D580),""))</f>
        <v/>
      </c>
      <c r="I580" s="20">
        <f>IF($C580="","",IFERROR(INDEX('Food List'!$I$5:$I$146,MATCH($C580,'Food List'!$B$5:$B$146,0))*IF($D580="",1,$D580),""))</f>
        <v/>
      </c>
    </row>
    <row r="581">
      <c r="A581" s="39" t="n"/>
      <c r="B581" s="40" t="n"/>
      <c r="C581" s="40" t="n"/>
      <c r="D581" s="41" t="n"/>
      <c r="E581" s="19">
        <f>IF($C581="","",IFERROR(INDEX('Food List'!$E$5:$E$146,MATCH($C581,'Food List'!$B$5:$B$146,0))*IF($D581="",1,$D581),""))</f>
        <v/>
      </c>
      <c r="F581" s="20">
        <f>IF($C581="","",IFERROR(INDEX('Food List'!$F$5:$F$146,MATCH($C581,'Food List'!$B$5:$B$146,0))*IF($D581="",1,$D581),""))</f>
        <v/>
      </c>
      <c r="G581" s="20">
        <f>IF($C581="","",IFERROR(INDEX('Food List'!$G$5:$G$146,MATCH($C581,'Food List'!$B$5:$B$146,0))*IF($D581="",1,$D581),""))</f>
        <v/>
      </c>
      <c r="H581" s="20">
        <f>IF($C581="","",IFERROR(INDEX('Food List'!$H$5:$H$146,MATCH($C581,'Food List'!$B$5:$B$146,0))*IF($D581="",1,$D581),""))</f>
        <v/>
      </c>
      <c r="I581" s="20">
        <f>IF($C581="","",IFERROR(INDEX('Food List'!$I$5:$I$146,MATCH($C581,'Food List'!$B$5:$B$146,0))*IF($D581="",1,$D581),""))</f>
        <v/>
      </c>
    </row>
    <row r="582">
      <c r="A582" s="39" t="n"/>
      <c r="B582" s="40" t="n"/>
      <c r="C582" s="40" t="n"/>
      <c r="D582" s="41" t="n"/>
      <c r="E582" s="19">
        <f>IF($C582="","",IFERROR(INDEX('Food List'!$E$5:$E$146,MATCH($C582,'Food List'!$B$5:$B$146,0))*IF($D582="",1,$D582),""))</f>
        <v/>
      </c>
      <c r="F582" s="20">
        <f>IF($C582="","",IFERROR(INDEX('Food List'!$F$5:$F$146,MATCH($C582,'Food List'!$B$5:$B$146,0))*IF($D582="",1,$D582),""))</f>
        <v/>
      </c>
      <c r="G582" s="20">
        <f>IF($C582="","",IFERROR(INDEX('Food List'!$G$5:$G$146,MATCH($C582,'Food List'!$B$5:$B$146,0))*IF($D582="",1,$D582),""))</f>
        <v/>
      </c>
      <c r="H582" s="20">
        <f>IF($C582="","",IFERROR(INDEX('Food List'!$H$5:$H$146,MATCH($C582,'Food List'!$B$5:$B$146,0))*IF($D582="",1,$D582),""))</f>
        <v/>
      </c>
      <c r="I582" s="20">
        <f>IF($C582="","",IFERROR(INDEX('Food List'!$I$5:$I$146,MATCH($C582,'Food List'!$B$5:$B$146,0))*IF($D582="",1,$D582),""))</f>
        <v/>
      </c>
    </row>
    <row r="583">
      <c r="A583" s="39" t="n"/>
      <c r="B583" s="40" t="n"/>
      <c r="C583" s="40" t="n"/>
      <c r="D583" s="41" t="n"/>
      <c r="E583" s="19">
        <f>IF($C583="","",IFERROR(INDEX('Food List'!$E$5:$E$146,MATCH($C583,'Food List'!$B$5:$B$146,0))*IF($D583="",1,$D583),""))</f>
        <v/>
      </c>
      <c r="F583" s="20">
        <f>IF($C583="","",IFERROR(INDEX('Food List'!$F$5:$F$146,MATCH($C583,'Food List'!$B$5:$B$146,0))*IF($D583="",1,$D583),""))</f>
        <v/>
      </c>
      <c r="G583" s="20">
        <f>IF($C583="","",IFERROR(INDEX('Food List'!$G$5:$G$146,MATCH($C583,'Food List'!$B$5:$B$146,0))*IF($D583="",1,$D583),""))</f>
        <v/>
      </c>
      <c r="H583" s="20">
        <f>IF($C583="","",IFERROR(INDEX('Food List'!$H$5:$H$146,MATCH($C583,'Food List'!$B$5:$B$146,0))*IF($D583="",1,$D583),""))</f>
        <v/>
      </c>
      <c r="I583" s="20">
        <f>IF($C583="","",IFERROR(INDEX('Food List'!$I$5:$I$146,MATCH($C583,'Food List'!$B$5:$B$146,0))*IF($D583="",1,$D583),""))</f>
        <v/>
      </c>
    </row>
    <row r="584">
      <c r="A584" s="39" t="n"/>
      <c r="B584" s="40" t="n"/>
      <c r="C584" s="40" t="n"/>
      <c r="D584" s="41" t="n"/>
      <c r="E584" s="19">
        <f>IF($C584="","",IFERROR(INDEX('Food List'!$E$5:$E$146,MATCH($C584,'Food List'!$B$5:$B$146,0))*IF($D584="",1,$D584),""))</f>
        <v/>
      </c>
      <c r="F584" s="20">
        <f>IF($C584="","",IFERROR(INDEX('Food List'!$F$5:$F$146,MATCH($C584,'Food List'!$B$5:$B$146,0))*IF($D584="",1,$D584),""))</f>
        <v/>
      </c>
      <c r="G584" s="20">
        <f>IF($C584="","",IFERROR(INDEX('Food List'!$G$5:$G$146,MATCH($C584,'Food List'!$B$5:$B$146,0))*IF($D584="",1,$D584),""))</f>
        <v/>
      </c>
      <c r="H584" s="20">
        <f>IF($C584="","",IFERROR(INDEX('Food List'!$H$5:$H$146,MATCH($C584,'Food List'!$B$5:$B$146,0))*IF($D584="",1,$D584),""))</f>
        <v/>
      </c>
      <c r="I584" s="20">
        <f>IF($C584="","",IFERROR(INDEX('Food List'!$I$5:$I$146,MATCH($C584,'Food List'!$B$5:$B$146,0))*IF($D584="",1,$D584),""))</f>
        <v/>
      </c>
    </row>
    <row r="585">
      <c r="A585" s="39" t="n"/>
      <c r="B585" s="40" t="n"/>
      <c r="C585" s="40" t="n"/>
      <c r="D585" s="41" t="n"/>
      <c r="E585" s="19">
        <f>IF($C585="","",IFERROR(INDEX('Food List'!$E$5:$E$146,MATCH($C585,'Food List'!$B$5:$B$146,0))*IF($D585="",1,$D585),""))</f>
        <v/>
      </c>
      <c r="F585" s="20">
        <f>IF($C585="","",IFERROR(INDEX('Food List'!$F$5:$F$146,MATCH($C585,'Food List'!$B$5:$B$146,0))*IF($D585="",1,$D585),""))</f>
        <v/>
      </c>
      <c r="G585" s="20">
        <f>IF($C585="","",IFERROR(INDEX('Food List'!$G$5:$G$146,MATCH($C585,'Food List'!$B$5:$B$146,0))*IF($D585="",1,$D585),""))</f>
        <v/>
      </c>
      <c r="H585" s="20">
        <f>IF($C585="","",IFERROR(INDEX('Food List'!$H$5:$H$146,MATCH($C585,'Food List'!$B$5:$B$146,0))*IF($D585="",1,$D585),""))</f>
        <v/>
      </c>
      <c r="I585" s="20">
        <f>IF($C585="","",IFERROR(INDEX('Food List'!$I$5:$I$146,MATCH($C585,'Food List'!$B$5:$B$146,0))*IF($D585="",1,$D585),""))</f>
        <v/>
      </c>
    </row>
    <row r="586">
      <c r="A586" s="39" t="n"/>
      <c r="B586" s="40" t="n"/>
      <c r="C586" s="40" t="n"/>
      <c r="D586" s="41" t="n"/>
      <c r="E586" s="19">
        <f>IF($C586="","",IFERROR(INDEX('Food List'!$E$5:$E$146,MATCH($C586,'Food List'!$B$5:$B$146,0))*IF($D586="",1,$D586),""))</f>
        <v/>
      </c>
      <c r="F586" s="20">
        <f>IF($C586="","",IFERROR(INDEX('Food List'!$F$5:$F$146,MATCH($C586,'Food List'!$B$5:$B$146,0))*IF($D586="",1,$D586),""))</f>
        <v/>
      </c>
      <c r="G586" s="20">
        <f>IF($C586="","",IFERROR(INDEX('Food List'!$G$5:$G$146,MATCH($C586,'Food List'!$B$5:$B$146,0))*IF($D586="",1,$D586),""))</f>
        <v/>
      </c>
      <c r="H586" s="20">
        <f>IF($C586="","",IFERROR(INDEX('Food List'!$H$5:$H$146,MATCH($C586,'Food List'!$B$5:$B$146,0))*IF($D586="",1,$D586),""))</f>
        <v/>
      </c>
      <c r="I586" s="20">
        <f>IF($C586="","",IFERROR(INDEX('Food List'!$I$5:$I$146,MATCH($C586,'Food List'!$B$5:$B$146,0))*IF($D586="",1,$D586),""))</f>
        <v/>
      </c>
    </row>
    <row r="587">
      <c r="A587" s="39" t="n"/>
      <c r="B587" s="40" t="n"/>
      <c r="C587" s="40" t="n"/>
      <c r="D587" s="41" t="n"/>
      <c r="E587" s="19">
        <f>IF($C587="","",IFERROR(INDEX('Food List'!$E$5:$E$146,MATCH($C587,'Food List'!$B$5:$B$146,0))*IF($D587="",1,$D587),""))</f>
        <v/>
      </c>
      <c r="F587" s="20">
        <f>IF($C587="","",IFERROR(INDEX('Food List'!$F$5:$F$146,MATCH($C587,'Food List'!$B$5:$B$146,0))*IF($D587="",1,$D587),""))</f>
        <v/>
      </c>
      <c r="G587" s="20">
        <f>IF($C587="","",IFERROR(INDEX('Food List'!$G$5:$G$146,MATCH($C587,'Food List'!$B$5:$B$146,0))*IF($D587="",1,$D587),""))</f>
        <v/>
      </c>
      <c r="H587" s="20">
        <f>IF($C587="","",IFERROR(INDEX('Food List'!$H$5:$H$146,MATCH($C587,'Food List'!$B$5:$B$146,0))*IF($D587="",1,$D587),""))</f>
        <v/>
      </c>
      <c r="I587" s="20">
        <f>IF($C587="","",IFERROR(INDEX('Food List'!$I$5:$I$146,MATCH($C587,'Food List'!$B$5:$B$146,0))*IF($D587="",1,$D587),""))</f>
        <v/>
      </c>
    </row>
    <row r="588">
      <c r="A588" s="39" t="n"/>
      <c r="B588" s="40" t="n"/>
      <c r="C588" s="40" t="n"/>
      <c r="D588" s="41" t="n"/>
      <c r="E588" s="19">
        <f>IF($C588="","",IFERROR(INDEX('Food List'!$E$5:$E$146,MATCH($C588,'Food List'!$B$5:$B$146,0))*IF($D588="",1,$D588),""))</f>
        <v/>
      </c>
      <c r="F588" s="20">
        <f>IF($C588="","",IFERROR(INDEX('Food List'!$F$5:$F$146,MATCH($C588,'Food List'!$B$5:$B$146,0))*IF($D588="",1,$D588),""))</f>
        <v/>
      </c>
      <c r="G588" s="20">
        <f>IF($C588="","",IFERROR(INDEX('Food List'!$G$5:$G$146,MATCH($C588,'Food List'!$B$5:$B$146,0))*IF($D588="",1,$D588),""))</f>
        <v/>
      </c>
      <c r="H588" s="20">
        <f>IF($C588="","",IFERROR(INDEX('Food List'!$H$5:$H$146,MATCH($C588,'Food List'!$B$5:$B$146,0))*IF($D588="",1,$D588),""))</f>
        <v/>
      </c>
      <c r="I588" s="20">
        <f>IF($C588="","",IFERROR(INDEX('Food List'!$I$5:$I$146,MATCH($C588,'Food List'!$B$5:$B$146,0))*IF($D588="",1,$D588),""))</f>
        <v/>
      </c>
    </row>
    <row r="589">
      <c r="A589" s="39" t="n"/>
      <c r="B589" s="40" t="n"/>
      <c r="C589" s="40" t="n"/>
      <c r="D589" s="41" t="n"/>
      <c r="E589" s="19">
        <f>IF($C589="","",IFERROR(INDEX('Food List'!$E$5:$E$146,MATCH($C589,'Food List'!$B$5:$B$146,0))*IF($D589="",1,$D589),""))</f>
        <v/>
      </c>
      <c r="F589" s="20">
        <f>IF($C589="","",IFERROR(INDEX('Food List'!$F$5:$F$146,MATCH($C589,'Food List'!$B$5:$B$146,0))*IF($D589="",1,$D589),""))</f>
        <v/>
      </c>
      <c r="G589" s="20">
        <f>IF($C589="","",IFERROR(INDEX('Food List'!$G$5:$G$146,MATCH($C589,'Food List'!$B$5:$B$146,0))*IF($D589="",1,$D589),""))</f>
        <v/>
      </c>
      <c r="H589" s="20">
        <f>IF($C589="","",IFERROR(INDEX('Food List'!$H$5:$H$146,MATCH($C589,'Food List'!$B$5:$B$146,0))*IF($D589="",1,$D589),""))</f>
        <v/>
      </c>
      <c r="I589" s="20">
        <f>IF($C589="","",IFERROR(INDEX('Food List'!$I$5:$I$146,MATCH($C589,'Food List'!$B$5:$B$146,0))*IF($D589="",1,$D589),""))</f>
        <v/>
      </c>
    </row>
    <row r="590">
      <c r="A590" s="39" t="n"/>
      <c r="B590" s="40" t="n"/>
      <c r="C590" s="40" t="n"/>
      <c r="D590" s="41" t="n"/>
      <c r="E590" s="19">
        <f>IF($C590="","",IFERROR(INDEX('Food List'!$E$5:$E$146,MATCH($C590,'Food List'!$B$5:$B$146,0))*IF($D590="",1,$D590),""))</f>
        <v/>
      </c>
      <c r="F590" s="20">
        <f>IF($C590="","",IFERROR(INDEX('Food List'!$F$5:$F$146,MATCH($C590,'Food List'!$B$5:$B$146,0))*IF($D590="",1,$D590),""))</f>
        <v/>
      </c>
      <c r="G590" s="20">
        <f>IF($C590="","",IFERROR(INDEX('Food List'!$G$5:$G$146,MATCH($C590,'Food List'!$B$5:$B$146,0))*IF($D590="",1,$D590),""))</f>
        <v/>
      </c>
      <c r="H590" s="20">
        <f>IF($C590="","",IFERROR(INDEX('Food List'!$H$5:$H$146,MATCH($C590,'Food List'!$B$5:$B$146,0))*IF($D590="",1,$D590),""))</f>
        <v/>
      </c>
      <c r="I590" s="20">
        <f>IF($C590="","",IFERROR(INDEX('Food List'!$I$5:$I$146,MATCH($C590,'Food List'!$B$5:$B$146,0))*IF($D590="",1,$D590),""))</f>
        <v/>
      </c>
    </row>
    <row r="591">
      <c r="A591" s="39" t="n"/>
      <c r="B591" s="40" t="n"/>
      <c r="C591" s="40" t="n"/>
      <c r="D591" s="41" t="n"/>
      <c r="E591" s="19">
        <f>IF($C591="","",IFERROR(INDEX('Food List'!$E$5:$E$146,MATCH($C591,'Food List'!$B$5:$B$146,0))*IF($D591="",1,$D591),""))</f>
        <v/>
      </c>
      <c r="F591" s="20">
        <f>IF($C591="","",IFERROR(INDEX('Food List'!$F$5:$F$146,MATCH($C591,'Food List'!$B$5:$B$146,0))*IF($D591="",1,$D591),""))</f>
        <v/>
      </c>
      <c r="G591" s="20">
        <f>IF($C591="","",IFERROR(INDEX('Food List'!$G$5:$G$146,MATCH($C591,'Food List'!$B$5:$B$146,0))*IF($D591="",1,$D591),""))</f>
        <v/>
      </c>
      <c r="H591" s="20">
        <f>IF($C591="","",IFERROR(INDEX('Food List'!$H$5:$H$146,MATCH($C591,'Food List'!$B$5:$B$146,0))*IF($D591="",1,$D591),""))</f>
        <v/>
      </c>
      <c r="I591" s="20">
        <f>IF($C591="","",IFERROR(INDEX('Food List'!$I$5:$I$146,MATCH($C591,'Food List'!$B$5:$B$146,0))*IF($D591="",1,$D591),""))</f>
        <v/>
      </c>
    </row>
    <row r="592">
      <c r="A592" s="39" t="n"/>
      <c r="B592" s="40" t="n"/>
      <c r="C592" s="40" t="n"/>
      <c r="D592" s="41" t="n"/>
      <c r="E592" s="19">
        <f>IF($C592="","",IFERROR(INDEX('Food List'!$E$5:$E$146,MATCH($C592,'Food List'!$B$5:$B$146,0))*IF($D592="",1,$D592),""))</f>
        <v/>
      </c>
      <c r="F592" s="20">
        <f>IF($C592="","",IFERROR(INDEX('Food List'!$F$5:$F$146,MATCH($C592,'Food List'!$B$5:$B$146,0))*IF($D592="",1,$D592),""))</f>
        <v/>
      </c>
      <c r="G592" s="20">
        <f>IF($C592="","",IFERROR(INDEX('Food List'!$G$5:$G$146,MATCH($C592,'Food List'!$B$5:$B$146,0))*IF($D592="",1,$D592),""))</f>
        <v/>
      </c>
      <c r="H592" s="20">
        <f>IF($C592="","",IFERROR(INDEX('Food List'!$H$5:$H$146,MATCH($C592,'Food List'!$B$5:$B$146,0))*IF($D592="",1,$D592),""))</f>
        <v/>
      </c>
      <c r="I592" s="20">
        <f>IF($C592="","",IFERROR(INDEX('Food List'!$I$5:$I$146,MATCH($C592,'Food List'!$B$5:$B$146,0))*IF($D592="",1,$D592),""))</f>
        <v/>
      </c>
    </row>
    <row r="593">
      <c r="A593" s="39" t="n"/>
      <c r="B593" s="40" t="n"/>
      <c r="C593" s="40" t="n"/>
      <c r="D593" s="41" t="n"/>
      <c r="E593" s="19">
        <f>IF($C593="","",IFERROR(INDEX('Food List'!$E$5:$E$146,MATCH($C593,'Food List'!$B$5:$B$146,0))*IF($D593="",1,$D593),""))</f>
        <v/>
      </c>
      <c r="F593" s="20">
        <f>IF($C593="","",IFERROR(INDEX('Food List'!$F$5:$F$146,MATCH($C593,'Food List'!$B$5:$B$146,0))*IF($D593="",1,$D593),""))</f>
        <v/>
      </c>
      <c r="G593" s="20">
        <f>IF($C593="","",IFERROR(INDEX('Food List'!$G$5:$G$146,MATCH($C593,'Food List'!$B$5:$B$146,0))*IF($D593="",1,$D593),""))</f>
        <v/>
      </c>
      <c r="H593" s="20">
        <f>IF($C593="","",IFERROR(INDEX('Food List'!$H$5:$H$146,MATCH($C593,'Food List'!$B$5:$B$146,0))*IF($D593="",1,$D593),""))</f>
        <v/>
      </c>
      <c r="I593" s="20">
        <f>IF($C593="","",IFERROR(INDEX('Food List'!$I$5:$I$146,MATCH($C593,'Food List'!$B$5:$B$146,0))*IF($D593="",1,$D593),""))</f>
        <v/>
      </c>
    </row>
    <row r="594">
      <c r="A594" s="39" t="n"/>
      <c r="B594" s="40" t="n"/>
      <c r="C594" s="40" t="n"/>
      <c r="D594" s="41" t="n"/>
      <c r="E594" s="19">
        <f>IF($C594="","",IFERROR(INDEX('Food List'!$E$5:$E$146,MATCH($C594,'Food List'!$B$5:$B$146,0))*IF($D594="",1,$D594),""))</f>
        <v/>
      </c>
      <c r="F594" s="20">
        <f>IF($C594="","",IFERROR(INDEX('Food List'!$F$5:$F$146,MATCH($C594,'Food List'!$B$5:$B$146,0))*IF($D594="",1,$D594),""))</f>
        <v/>
      </c>
      <c r="G594" s="20">
        <f>IF($C594="","",IFERROR(INDEX('Food List'!$G$5:$G$146,MATCH($C594,'Food List'!$B$5:$B$146,0))*IF($D594="",1,$D594),""))</f>
        <v/>
      </c>
      <c r="H594" s="20">
        <f>IF($C594="","",IFERROR(INDEX('Food List'!$H$5:$H$146,MATCH($C594,'Food List'!$B$5:$B$146,0))*IF($D594="",1,$D594),""))</f>
        <v/>
      </c>
      <c r="I594" s="20">
        <f>IF($C594="","",IFERROR(INDEX('Food List'!$I$5:$I$146,MATCH($C594,'Food List'!$B$5:$B$146,0))*IF($D594="",1,$D594),""))</f>
        <v/>
      </c>
    </row>
    <row r="595">
      <c r="A595" s="39" t="n"/>
      <c r="B595" s="40" t="n"/>
      <c r="C595" s="40" t="n"/>
      <c r="D595" s="41" t="n"/>
      <c r="E595" s="19">
        <f>IF($C595="","",IFERROR(INDEX('Food List'!$E$5:$E$146,MATCH($C595,'Food List'!$B$5:$B$146,0))*IF($D595="",1,$D595),""))</f>
        <v/>
      </c>
      <c r="F595" s="20">
        <f>IF($C595="","",IFERROR(INDEX('Food List'!$F$5:$F$146,MATCH($C595,'Food List'!$B$5:$B$146,0))*IF($D595="",1,$D595),""))</f>
        <v/>
      </c>
      <c r="G595" s="20">
        <f>IF($C595="","",IFERROR(INDEX('Food List'!$G$5:$G$146,MATCH($C595,'Food List'!$B$5:$B$146,0))*IF($D595="",1,$D595),""))</f>
        <v/>
      </c>
      <c r="H595" s="20">
        <f>IF($C595="","",IFERROR(INDEX('Food List'!$H$5:$H$146,MATCH($C595,'Food List'!$B$5:$B$146,0))*IF($D595="",1,$D595),""))</f>
        <v/>
      </c>
      <c r="I595" s="20">
        <f>IF($C595="","",IFERROR(INDEX('Food List'!$I$5:$I$146,MATCH($C595,'Food List'!$B$5:$B$146,0))*IF($D595="",1,$D595),""))</f>
        <v/>
      </c>
    </row>
    <row r="596">
      <c r="A596" s="39" t="n"/>
      <c r="B596" s="40" t="n"/>
      <c r="C596" s="40" t="n"/>
      <c r="D596" s="41" t="n"/>
      <c r="E596" s="19">
        <f>IF($C596="","",IFERROR(INDEX('Food List'!$E$5:$E$146,MATCH($C596,'Food List'!$B$5:$B$146,0))*IF($D596="",1,$D596),""))</f>
        <v/>
      </c>
      <c r="F596" s="20">
        <f>IF($C596="","",IFERROR(INDEX('Food List'!$F$5:$F$146,MATCH($C596,'Food List'!$B$5:$B$146,0))*IF($D596="",1,$D596),""))</f>
        <v/>
      </c>
      <c r="G596" s="20">
        <f>IF($C596="","",IFERROR(INDEX('Food List'!$G$5:$G$146,MATCH($C596,'Food List'!$B$5:$B$146,0))*IF($D596="",1,$D596),""))</f>
        <v/>
      </c>
      <c r="H596" s="20">
        <f>IF($C596="","",IFERROR(INDEX('Food List'!$H$5:$H$146,MATCH($C596,'Food List'!$B$5:$B$146,0))*IF($D596="",1,$D596),""))</f>
        <v/>
      </c>
      <c r="I596" s="20">
        <f>IF($C596="","",IFERROR(INDEX('Food List'!$I$5:$I$146,MATCH($C596,'Food List'!$B$5:$B$146,0))*IF($D596="",1,$D596),""))</f>
        <v/>
      </c>
    </row>
    <row r="597">
      <c r="A597" s="39" t="n"/>
      <c r="B597" s="40" t="n"/>
      <c r="C597" s="40" t="n"/>
      <c r="D597" s="41" t="n"/>
      <c r="E597" s="19">
        <f>IF($C597="","",IFERROR(INDEX('Food List'!$E$5:$E$146,MATCH($C597,'Food List'!$B$5:$B$146,0))*IF($D597="",1,$D597),""))</f>
        <v/>
      </c>
      <c r="F597" s="20">
        <f>IF($C597="","",IFERROR(INDEX('Food List'!$F$5:$F$146,MATCH($C597,'Food List'!$B$5:$B$146,0))*IF($D597="",1,$D597),""))</f>
        <v/>
      </c>
      <c r="G597" s="20">
        <f>IF($C597="","",IFERROR(INDEX('Food List'!$G$5:$G$146,MATCH($C597,'Food List'!$B$5:$B$146,0))*IF($D597="",1,$D597),""))</f>
        <v/>
      </c>
      <c r="H597" s="20">
        <f>IF($C597="","",IFERROR(INDEX('Food List'!$H$5:$H$146,MATCH($C597,'Food List'!$B$5:$B$146,0))*IF($D597="",1,$D597),""))</f>
        <v/>
      </c>
      <c r="I597" s="20">
        <f>IF($C597="","",IFERROR(INDEX('Food List'!$I$5:$I$146,MATCH($C597,'Food List'!$B$5:$B$146,0))*IF($D597="",1,$D597),""))</f>
        <v/>
      </c>
    </row>
    <row r="598">
      <c r="A598" s="39" t="n"/>
      <c r="B598" s="40" t="n"/>
      <c r="C598" s="40" t="n"/>
      <c r="D598" s="41" t="n"/>
      <c r="E598" s="19">
        <f>IF($C598="","",IFERROR(INDEX('Food List'!$E$5:$E$146,MATCH($C598,'Food List'!$B$5:$B$146,0))*IF($D598="",1,$D598),""))</f>
        <v/>
      </c>
      <c r="F598" s="20">
        <f>IF($C598="","",IFERROR(INDEX('Food List'!$F$5:$F$146,MATCH($C598,'Food List'!$B$5:$B$146,0))*IF($D598="",1,$D598),""))</f>
        <v/>
      </c>
      <c r="G598" s="20">
        <f>IF($C598="","",IFERROR(INDEX('Food List'!$G$5:$G$146,MATCH($C598,'Food List'!$B$5:$B$146,0))*IF($D598="",1,$D598),""))</f>
        <v/>
      </c>
      <c r="H598" s="20">
        <f>IF($C598="","",IFERROR(INDEX('Food List'!$H$5:$H$146,MATCH($C598,'Food List'!$B$5:$B$146,0))*IF($D598="",1,$D598),""))</f>
        <v/>
      </c>
      <c r="I598" s="20">
        <f>IF($C598="","",IFERROR(INDEX('Food List'!$I$5:$I$146,MATCH($C598,'Food List'!$B$5:$B$146,0))*IF($D598="",1,$D598),""))</f>
        <v/>
      </c>
    </row>
    <row r="599">
      <c r="A599" s="39" t="n"/>
      <c r="B599" s="40" t="n"/>
      <c r="C599" s="40" t="n"/>
      <c r="D599" s="41" t="n"/>
      <c r="E599" s="19">
        <f>IF($C599="","",IFERROR(INDEX('Food List'!$E$5:$E$146,MATCH($C599,'Food List'!$B$5:$B$146,0))*IF($D599="",1,$D599),""))</f>
        <v/>
      </c>
      <c r="F599" s="20">
        <f>IF($C599="","",IFERROR(INDEX('Food List'!$F$5:$F$146,MATCH($C599,'Food List'!$B$5:$B$146,0))*IF($D599="",1,$D599),""))</f>
        <v/>
      </c>
      <c r="G599" s="20">
        <f>IF($C599="","",IFERROR(INDEX('Food List'!$G$5:$G$146,MATCH($C599,'Food List'!$B$5:$B$146,0))*IF($D599="",1,$D599),""))</f>
        <v/>
      </c>
      <c r="H599" s="20">
        <f>IF($C599="","",IFERROR(INDEX('Food List'!$H$5:$H$146,MATCH($C599,'Food List'!$B$5:$B$146,0))*IF($D599="",1,$D599),""))</f>
        <v/>
      </c>
      <c r="I599" s="20">
        <f>IF($C599="","",IFERROR(INDEX('Food List'!$I$5:$I$146,MATCH($C599,'Food List'!$B$5:$B$146,0))*IF($D599="",1,$D599),""))</f>
        <v/>
      </c>
    </row>
    <row r="600">
      <c r="A600" s="39" t="n"/>
      <c r="B600" s="40" t="n"/>
      <c r="C600" s="40" t="n"/>
      <c r="D600" s="41" t="n"/>
      <c r="E600" s="19">
        <f>IF($C600="","",IFERROR(INDEX('Food List'!$E$5:$E$146,MATCH($C600,'Food List'!$B$5:$B$146,0))*IF($D600="",1,$D600),""))</f>
        <v/>
      </c>
      <c r="F600" s="20">
        <f>IF($C600="","",IFERROR(INDEX('Food List'!$F$5:$F$146,MATCH($C600,'Food List'!$B$5:$B$146,0))*IF($D600="",1,$D600),""))</f>
        <v/>
      </c>
      <c r="G600" s="20">
        <f>IF($C600="","",IFERROR(INDEX('Food List'!$G$5:$G$146,MATCH($C600,'Food List'!$B$5:$B$146,0))*IF($D600="",1,$D600),""))</f>
        <v/>
      </c>
      <c r="H600" s="20">
        <f>IF($C600="","",IFERROR(INDEX('Food List'!$H$5:$H$146,MATCH($C600,'Food List'!$B$5:$B$146,0))*IF($D600="",1,$D600),""))</f>
        <v/>
      </c>
      <c r="I600" s="20">
        <f>IF($C600="","",IFERROR(INDEX('Food List'!$I$5:$I$146,MATCH($C600,'Food List'!$B$5:$B$146,0))*IF($D600="",1,$D600),""))</f>
        <v/>
      </c>
    </row>
    <row r="601">
      <c r="A601" s="39" t="n"/>
      <c r="B601" s="40" t="n"/>
      <c r="C601" s="40" t="n"/>
      <c r="D601" s="41" t="n"/>
      <c r="E601" s="19">
        <f>IF($C601="","",IFERROR(INDEX('Food List'!$E$5:$E$146,MATCH($C601,'Food List'!$B$5:$B$146,0))*IF($D601="",1,$D601),""))</f>
        <v/>
      </c>
      <c r="F601" s="20">
        <f>IF($C601="","",IFERROR(INDEX('Food List'!$F$5:$F$146,MATCH($C601,'Food List'!$B$5:$B$146,0))*IF($D601="",1,$D601),""))</f>
        <v/>
      </c>
      <c r="G601" s="20">
        <f>IF($C601="","",IFERROR(INDEX('Food List'!$G$5:$G$146,MATCH($C601,'Food List'!$B$5:$B$146,0))*IF($D601="",1,$D601),""))</f>
        <v/>
      </c>
      <c r="H601" s="20">
        <f>IF($C601="","",IFERROR(INDEX('Food List'!$H$5:$H$146,MATCH($C601,'Food List'!$B$5:$B$146,0))*IF($D601="",1,$D601),""))</f>
        <v/>
      </c>
      <c r="I601" s="20">
        <f>IF($C601="","",IFERROR(INDEX('Food List'!$I$5:$I$146,MATCH($C601,'Food List'!$B$5:$B$146,0))*IF($D601="",1,$D601),""))</f>
        <v/>
      </c>
    </row>
    <row r="602">
      <c r="A602" s="39" t="n"/>
      <c r="B602" s="40" t="n"/>
      <c r="C602" s="40" t="n"/>
      <c r="D602" s="41" t="n"/>
      <c r="E602" s="19">
        <f>IF($C602="","",IFERROR(INDEX('Food List'!$E$5:$E$146,MATCH($C602,'Food List'!$B$5:$B$146,0))*IF($D602="",1,$D602),""))</f>
        <v/>
      </c>
      <c r="F602" s="20">
        <f>IF($C602="","",IFERROR(INDEX('Food List'!$F$5:$F$146,MATCH($C602,'Food List'!$B$5:$B$146,0))*IF($D602="",1,$D602),""))</f>
        <v/>
      </c>
      <c r="G602" s="20">
        <f>IF($C602="","",IFERROR(INDEX('Food List'!$G$5:$G$146,MATCH($C602,'Food List'!$B$5:$B$146,0))*IF($D602="",1,$D602),""))</f>
        <v/>
      </c>
      <c r="H602" s="20">
        <f>IF($C602="","",IFERROR(INDEX('Food List'!$H$5:$H$146,MATCH($C602,'Food List'!$B$5:$B$146,0))*IF($D602="",1,$D602),""))</f>
        <v/>
      </c>
      <c r="I602" s="20">
        <f>IF($C602="","",IFERROR(INDEX('Food List'!$I$5:$I$146,MATCH($C602,'Food List'!$B$5:$B$146,0))*IF($D602="",1,$D602),""))</f>
        <v/>
      </c>
    </row>
    <row r="603">
      <c r="A603" s="39" t="n"/>
      <c r="B603" s="40" t="n"/>
      <c r="C603" s="40" t="n"/>
      <c r="D603" s="41" t="n"/>
      <c r="E603" s="19">
        <f>IF($C603="","",IFERROR(INDEX('Food List'!$E$5:$E$146,MATCH($C603,'Food List'!$B$5:$B$146,0))*IF($D603="",1,$D603),""))</f>
        <v/>
      </c>
      <c r="F603" s="20">
        <f>IF($C603="","",IFERROR(INDEX('Food List'!$F$5:$F$146,MATCH($C603,'Food List'!$B$5:$B$146,0))*IF($D603="",1,$D603),""))</f>
        <v/>
      </c>
      <c r="G603" s="20">
        <f>IF($C603="","",IFERROR(INDEX('Food List'!$G$5:$G$146,MATCH($C603,'Food List'!$B$5:$B$146,0))*IF($D603="",1,$D603),""))</f>
        <v/>
      </c>
      <c r="H603" s="20">
        <f>IF($C603="","",IFERROR(INDEX('Food List'!$H$5:$H$146,MATCH($C603,'Food List'!$B$5:$B$146,0))*IF($D603="",1,$D603),""))</f>
        <v/>
      </c>
      <c r="I603" s="20">
        <f>IF($C603="","",IFERROR(INDEX('Food List'!$I$5:$I$146,MATCH($C603,'Food List'!$B$5:$B$146,0))*IF($D603="",1,$D603),""))</f>
        <v/>
      </c>
    </row>
    <row r="604">
      <c r="A604" s="39" t="n"/>
      <c r="B604" s="40" t="n"/>
      <c r="C604" s="40" t="n"/>
      <c r="D604" s="41" t="n"/>
      <c r="E604" s="19">
        <f>IF($C604="","",IFERROR(INDEX('Food List'!$E$5:$E$146,MATCH($C604,'Food List'!$B$5:$B$146,0))*IF($D604="",1,$D604),""))</f>
        <v/>
      </c>
      <c r="F604" s="20">
        <f>IF($C604="","",IFERROR(INDEX('Food List'!$F$5:$F$146,MATCH($C604,'Food List'!$B$5:$B$146,0))*IF($D604="",1,$D604),""))</f>
        <v/>
      </c>
      <c r="G604" s="20">
        <f>IF($C604="","",IFERROR(INDEX('Food List'!$G$5:$G$146,MATCH($C604,'Food List'!$B$5:$B$146,0))*IF($D604="",1,$D604),""))</f>
        <v/>
      </c>
      <c r="H604" s="20">
        <f>IF($C604="","",IFERROR(INDEX('Food List'!$H$5:$H$146,MATCH($C604,'Food List'!$B$5:$B$146,0))*IF($D604="",1,$D604),""))</f>
        <v/>
      </c>
      <c r="I604" s="20">
        <f>IF($C604="","",IFERROR(INDEX('Food List'!$I$5:$I$146,MATCH($C604,'Food List'!$B$5:$B$146,0))*IF($D604="",1,$D604),""))</f>
        <v/>
      </c>
    </row>
    <row r="605">
      <c r="A605" s="39" t="n"/>
      <c r="B605" s="40" t="n"/>
      <c r="C605" s="40" t="n"/>
      <c r="D605" s="41" t="n"/>
      <c r="E605" s="19">
        <f>IF($C605="","",IFERROR(INDEX('Food List'!$E$5:$E$146,MATCH($C605,'Food List'!$B$5:$B$146,0))*IF($D605="",1,$D605),""))</f>
        <v/>
      </c>
      <c r="F605" s="20">
        <f>IF($C605="","",IFERROR(INDEX('Food List'!$F$5:$F$146,MATCH($C605,'Food List'!$B$5:$B$146,0))*IF($D605="",1,$D605),""))</f>
        <v/>
      </c>
      <c r="G605" s="20">
        <f>IF($C605="","",IFERROR(INDEX('Food List'!$G$5:$G$146,MATCH($C605,'Food List'!$B$5:$B$146,0))*IF($D605="",1,$D605),""))</f>
        <v/>
      </c>
      <c r="H605" s="20">
        <f>IF($C605="","",IFERROR(INDEX('Food List'!$H$5:$H$146,MATCH($C605,'Food List'!$B$5:$B$146,0))*IF($D605="",1,$D605),""))</f>
        <v/>
      </c>
      <c r="I605" s="20">
        <f>IF($C605="","",IFERROR(INDEX('Food List'!$I$5:$I$146,MATCH($C605,'Food List'!$B$5:$B$146,0))*IF($D605="",1,$D605),""))</f>
        <v/>
      </c>
    </row>
    <row r="606">
      <c r="A606" s="39" t="n"/>
      <c r="B606" s="40" t="n"/>
      <c r="C606" s="40" t="n"/>
      <c r="D606" s="41" t="n"/>
      <c r="E606" s="19">
        <f>IF($C606="","",IFERROR(INDEX('Food List'!$E$5:$E$146,MATCH($C606,'Food List'!$B$5:$B$146,0))*IF($D606="",1,$D606),""))</f>
        <v/>
      </c>
      <c r="F606" s="20">
        <f>IF($C606="","",IFERROR(INDEX('Food List'!$F$5:$F$146,MATCH($C606,'Food List'!$B$5:$B$146,0))*IF($D606="",1,$D606),""))</f>
        <v/>
      </c>
      <c r="G606" s="20">
        <f>IF($C606="","",IFERROR(INDEX('Food List'!$G$5:$G$146,MATCH($C606,'Food List'!$B$5:$B$146,0))*IF($D606="",1,$D606),""))</f>
        <v/>
      </c>
      <c r="H606" s="20">
        <f>IF($C606="","",IFERROR(INDEX('Food List'!$H$5:$H$146,MATCH($C606,'Food List'!$B$5:$B$146,0))*IF($D606="",1,$D606),""))</f>
        <v/>
      </c>
      <c r="I606" s="20">
        <f>IF($C606="","",IFERROR(INDEX('Food List'!$I$5:$I$146,MATCH($C606,'Food List'!$B$5:$B$146,0))*IF($D606="",1,$D606),""))</f>
        <v/>
      </c>
    </row>
    <row r="607">
      <c r="A607" s="39" t="n"/>
      <c r="B607" s="40" t="n"/>
      <c r="C607" s="40" t="n"/>
      <c r="D607" s="41" t="n"/>
      <c r="E607" s="19">
        <f>IF($C607="","",IFERROR(INDEX('Food List'!$E$5:$E$146,MATCH($C607,'Food List'!$B$5:$B$146,0))*IF($D607="",1,$D607),""))</f>
        <v/>
      </c>
      <c r="F607" s="20">
        <f>IF($C607="","",IFERROR(INDEX('Food List'!$F$5:$F$146,MATCH($C607,'Food List'!$B$5:$B$146,0))*IF($D607="",1,$D607),""))</f>
        <v/>
      </c>
      <c r="G607" s="20">
        <f>IF($C607="","",IFERROR(INDEX('Food List'!$G$5:$G$146,MATCH($C607,'Food List'!$B$5:$B$146,0))*IF($D607="",1,$D607),""))</f>
        <v/>
      </c>
      <c r="H607" s="20">
        <f>IF($C607="","",IFERROR(INDEX('Food List'!$H$5:$H$146,MATCH($C607,'Food List'!$B$5:$B$146,0))*IF($D607="",1,$D607),""))</f>
        <v/>
      </c>
      <c r="I607" s="20">
        <f>IF($C607="","",IFERROR(INDEX('Food List'!$I$5:$I$146,MATCH($C607,'Food List'!$B$5:$B$146,0))*IF($D607="",1,$D607),""))</f>
        <v/>
      </c>
    </row>
    <row r="608">
      <c r="A608" s="39" t="n"/>
      <c r="B608" s="40" t="n"/>
      <c r="C608" s="40" t="n"/>
      <c r="D608" s="41" t="n"/>
      <c r="E608" s="19">
        <f>IF($C608="","",IFERROR(INDEX('Food List'!$E$5:$E$146,MATCH($C608,'Food List'!$B$5:$B$146,0))*IF($D608="",1,$D608),""))</f>
        <v/>
      </c>
      <c r="F608" s="20">
        <f>IF($C608="","",IFERROR(INDEX('Food List'!$F$5:$F$146,MATCH($C608,'Food List'!$B$5:$B$146,0))*IF($D608="",1,$D608),""))</f>
        <v/>
      </c>
      <c r="G608" s="20">
        <f>IF($C608="","",IFERROR(INDEX('Food List'!$G$5:$G$146,MATCH($C608,'Food List'!$B$5:$B$146,0))*IF($D608="",1,$D608),""))</f>
        <v/>
      </c>
      <c r="H608" s="20">
        <f>IF($C608="","",IFERROR(INDEX('Food List'!$H$5:$H$146,MATCH($C608,'Food List'!$B$5:$B$146,0))*IF($D608="",1,$D608),""))</f>
        <v/>
      </c>
      <c r="I608" s="20">
        <f>IF($C608="","",IFERROR(INDEX('Food List'!$I$5:$I$146,MATCH($C608,'Food List'!$B$5:$B$146,0))*IF($D608="",1,$D608),""))</f>
        <v/>
      </c>
    </row>
    <row r="609">
      <c r="A609" s="39" t="n"/>
      <c r="B609" s="40" t="n"/>
      <c r="C609" s="40" t="n"/>
      <c r="D609" s="41" t="n"/>
      <c r="E609" s="19">
        <f>IF($C609="","",IFERROR(INDEX('Food List'!$E$5:$E$146,MATCH($C609,'Food List'!$B$5:$B$146,0))*IF($D609="",1,$D609),""))</f>
        <v/>
      </c>
      <c r="F609" s="20">
        <f>IF($C609="","",IFERROR(INDEX('Food List'!$F$5:$F$146,MATCH($C609,'Food List'!$B$5:$B$146,0))*IF($D609="",1,$D609),""))</f>
        <v/>
      </c>
      <c r="G609" s="20">
        <f>IF($C609="","",IFERROR(INDEX('Food List'!$G$5:$G$146,MATCH($C609,'Food List'!$B$5:$B$146,0))*IF($D609="",1,$D609),""))</f>
        <v/>
      </c>
      <c r="H609" s="20">
        <f>IF($C609="","",IFERROR(INDEX('Food List'!$H$5:$H$146,MATCH($C609,'Food List'!$B$5:$B$146,0))*IF($D609="",1,$D609),""))</f>
        <v/>
      </c>
      <c r="I609" s="20">
        <f>IF($C609="","",IFERROR(INDEX('Food List'!$I$5:$I$146,MATCH($C609,'Food List'!$B$5:$B$146,0))*IF($D609="",1,$D609),""))</f>
        <v/>
      </c>
    </row>
    <row r="610">
      <c r="A610" s="39" t="n"/>
      <c r="B610" s="40" t="n"/>
      <c r="C610" s="40" t="n"/>
      <c r="D610" s="41" t="n"/>
      <c r="E610" s="19">
        <f>IF($C610="","",IFERROR(INDEX('Food List'!$E$5:$E$146,MATCH($C610,'Food List'!$B$5:$B$146,0))*IF($D610="",1,$D610),""))</f>
        <v/>
      </c>
      <c r="F610" s="20">
        <f>IF($C610="","",IFERROR(INDEX('Food List'!$F$5:$F$146,MATCH($C610,'Food List'!$B$5:$B$146,0))*IF($D610="",1,$D610),""))</f>
        <v/>
      </c>
      <c r="G610" s="20">
        <f>IF($C610="","",IFERROR(INDEX('Food List'!$G$5:$G$146,MATCH($C610,'Food List'!$B$5:$B$146,0))*IF($D610="",1,$D610),""))</f>
        <v/>
      </c>
      <c r="H610" s="20">
        <f>IF($C610="","",IFERROR(INDEX('Food List'!$H$5:$H$146,MATCH($C610,'Food List'!$B$5:$B$146,0))*IF($D610="",1,$D610),""))</f>
        <v/>
      </c>
      <c r="I610" s="20">
        <f>IF($C610="","",IFERROR(INDEX('Food List'!$I$5:$I$146,MATCH($C610,'Food List'!$B$5:$B$146,0))*IF($D610="",1,$D610),""))</f>
        <v/>
      </c>
    </row>
    <row r="611">
      <c r="A611" s="39" t="n"/>
      <c r="B611" s="40" t="n"/>
      <c r="C611" s="40" t="n"/>
      <c r="D611" s="41" t="n"/>
      <c r="E611" s="19">
        <f>IF($C611="","",IFERROR(INDEX('Food List'!$E$5:$E$146,MATCH($C611,'Food List'!$B$5:$B$146,0))*IF($D611="",1,$D611),""))</f>
        <v/>
      </c>
      <c r="F611" s="20">
        <f>IF($C611="","",IFERROR(INDEX('Food List'!$F$5:$F$146,MATCH($C611,'Food List'!$B$5:$B$146,0))*IF($D611="",1,$D611),""))</f>
        <v/>
      </c>
      <c r="G611" s="20">
        <f>IF($C611="","",IFERROR(INDEX('Food List'!$G$5:$G$146,MATCH($C611,'Food List'!$B$5:$B$146,0))*IF($D611="",1,$D611),""))</f>
        <v/>
      </c>
      <c r="H611" s="20">
        <f>IF($C611="","",IFERROR(INDEX('Food List'!$H$5:$H$146,MATCH($C611,'Food List'!$B$5:$B$146,0))*IF($D611="",1,$D611),""))</f>
        <v/>
      </c>
      <c r="I611" s="20">
        <f>IF($C611="","",IFERROR(INDEX('Food List'!$I$5:$I$146,MATCH($C611,'Food List'!$B$5:$B$146,0))*IF($D611="",1,$D611),""))</f>
        <v/>
      </c>
    </row>
    <row r="612">
      <c r="A612" s="39" t="n"/>
      <c r="B612" s="40" t="n"/>
      <c r="C612" s="40" t="n"/>
      <c r="D612" s="41" t="n"/>
      <c r="E612" s="19">
        <f>IF($C612="","",IFERROR(INDEX('Food List'!$E$5:$E$146,MATCH($C612,'Food List'!$B$5:$B$146,0))*IF($D612="",1,$D612),""))</f>
        <v/>
      </c>
      <c r="F612" s="20">
        <f>IF($C612="","",IFERROR(INDEX('Food List'!$F$5:$F$146,MATCH($C612,'Food List'!$B$5:$B$146,0))*IF($D612="",1,$D612),""))</f>
        <v/>
      </c>
      <c r="G612" s="20">
        <f>IF($C612="","",IFERROR(INDEX('Food List'!$G$5:$G$146,MATCH($C612,'Food List'!$B$5:$B$146,0))*IF($D612="",1,$D612),""))</f>
        <v/>
      </c>
      <c r="H612" s="20">
        <f>IF($C612="","",IFERROR(INDEX('Food List'!$H$5:$H$146,MATCH($C612,'Food List'!$B$5:$B$146,0))*IF($D612="",1,$D612),""))</f>
        <v/>
      </c>
      <c r="I612" s="20">
        <f>IF($C612="","",IFERROR(INDEX('Food List'!$I$5:$I$146,MATCH($C612,'Food List'!$B$5:$B$146,0))*IF($D612="",1,$D612),""))</f>
        <v/>
      </c>
    </row>
    <row r="613">
      <c r="A613" s="39" t="n"/>
      <c r="B613" s="40" t="n"/>
      <c r="C613" s="40" t="n"/>
      <c r="D613" s="41" t="n"/>
      <c r="E613" s="19">
        <f>IF($C613="","",IFERROR(INDEX('Food List'!$E$5:$E$146,MATCH($C613,'Food List'!$B$5:$B$146,0))*IF($D613="",1,$D613),""))</f>
        <v/>
      </c>
      <c r="F613" s="20">
        <f>IF($C613="","",IFERROR(INDEX('Food List'!$F$5:$F$146,MATCH($C613,'Food List'!$B$5:$B$146,0))*IF($D613="",1,$D613),""))</f>
        <v/>
      </c>
      <c r="G613" s="20">
        <f>IF($C613="","",IFERROR(INDEX('Food List'!$G$5:$G$146,MATCH($C613,'Food List'!$B$5:$B$146,0))*IF($D613="",1,$D613),""))</f>
        <v/>
      </c>
      <c r="H613" s="20">
        <f>IF($C613="","",IFERROR(INDEX('Food List'!$H$5:$H$146,MATCH($C613,'Food List'!$B$5:$B$146,0))*IF($D613="",1,$D613),""))</f>
        <v/>
      </c>
      <c r="I613" s="20">
        <f>IF($C613="","",IFERROR(INDEX('Food List'!$I$5:$I$146,MATCH($C613,'Food List'!$B$5:$B$146,0))*IF($D613="",1,$D613),""))</f>
        <v/>
      </c>
    </row>
    <row r="614">
      <c r="A614" s="39" t="n"/>
      <c r="B614" s="40" t="n"/>
      <c r="C614" s="40" t="n"/>
      <c r="D614" s="41" t="n"/>
      <c r="E614" s="19">
        <f>IF($C614="","",IFERROR(INDEX('Food List'!$E$5:$E$146,MATCH($C614,'Food List'!$B$5:$B$146,0))*IF($D614="",1,$D614),""))</f>
        <v/>
      </c>
      <c r="F614" s="20">
        <f>IF($C614="","",IFERROR(INDEX('Food List'!$F$5:$F$146,MATCH($C614,'Food List'!$B$5:$B$146,0))*IF($D614="",1,$D614),""))</f>
        <v/>
      </c>
      <c r="G614" s="20">
        <f>IF($C614="","",IFERROR(INDEX('Food List'!$G$5:$G$146,MATCH($C614,'Food List'!$B$5:$B$146,0))*IF($D614="",1,$D614),""))</f>
        <v/>
      </c>
      <c r="H614" s="20">
        <f>IF($C614="","",IFERROR(INDEX('Food List'!$H$5:$H$146,MATCH($C614,'Food List'!$B$5:$B$146,0))*IF($D614="",1,$D614),""))</f>
        <v/>
      </c>
      <c r="I614" s="20">
        <f>IF($C614="","",IFERROR(INDEX('Food List'!$I$5:$I$146,MATCH($C614,'Food List'!$B$5:$B$146,0))*IF($D614="",1,$D614),""))</f>
        <v/>
      </c>
    </row>
    <row r="615">
      <c r="A615" s="39" t="n"/>
      <c r="B615" s="40" t="n"/>
      <c r="C615" s="40" t="n"/>
      <c r="D615" s="41" t="n"/>
      <c r="E615" s="19">
        <f>IF($C615="","",IFERROR(INDEX('Food List'!$E$5:$E$146,MATCH($C615,'Food List'!$B$5:$B$146,0))*IF($D615="",1,$D615),""))</f>
        <v/>
      </c>
      <c r="F615" s="20">
        <f>IF($C615="","",IFERROR(INDEX('Food List'!$F$5:$F$146,MATCH($C615,'Food List'!$B$5:$B$146,0))*IF($D615="",1,$D615),""))</f>
        <v/>
      </c>
      <c r="G615" s="20">
        <f>IF($C615="","",IFERROR(INDEX('Food List'!$G$5:$G$146,MATCH($C615,'Food List'!$B$5:$B$146,0))*IF($D615="",1,$D615),""))</f>
        <v/>
      </c>
      <c r="H615" s="20">
        <f>IF($C615="","",IFERROR(INDEX('Food List'!$H$5:$H$146,MATCH($C615,'Food List'!$B$5:$B$146,0))*IF($D615="",1,$D615),""))</f>
        <v/>
      </c>
      <c r="I615" s="20">
        <f>IF($C615="","",IFERROR(INDEX('Food List'!$I$5:$I$146,MATCH($C615,'Food List'!$B$5:$B$146,0))*IF($D615="",1,$D615),""))</f>
        <v/>
      </c>
    </row>
    <row r="616">
      <c r="A616" s="39" t="n"/>
      <c r="B616" s="40" t="n"/>
      <c r="C616" s="40" t="n"/>
      <c r="D616" s="41" t="n"/>
      <c r="E616" s="19">
        <f>IF($C616="","",IFERROR(INDEX('Food List'!$E$5:$E$146,MATCH($C616,'Food List'!$B$5:$B$146,0))*IF($D616="",1,$D616),""))</f>
        <v/>
      </c>
      <c r="F616" s="20">
        <f>IF($C616="","",IFERROR(INDEX('Food List'!$F$5:$F$146,MATCH($C616,'Food List'!$B$5:$B$146,0))*IF($D616="",1,$D616),""))</f>
        <v/>
      </c>
      <c r="G616" s="20">
        <f>IF($C616="","",IFERROR(INDEX('Food List'!$G$5:$G$146,MATCH($C616,'Food List'!$B$5:$B$146,0))*IF($D616="",1,$D616),""))</f>
        <v/>
      </c>
      <c r="H616" s="20">
        <f>IF($C616="","",IFERROR(INDEX('Food List'!$H$5:$H$146,MATCH($C616,'Food List'!$B$5:$B$146,0))*IF($D616="",1,$D616),""))</f>
        <v/>
      </c>
      <c r="I616" s="20">
        <f>IF($C616="","",IFERROR(INDEX('Food List'!$I$5:$I$146,MATCH($C616,'Food List'!$B$5:$B$146,0))*IF($D616="",1,$D616),""))</f>
        <v/>
      </c>
    </row>
    <row r="617">
      <c r="A617" s="39" t="n"/>
      <c r="B617" s="40" t="n"/>
      <c r="C617" s="40" t="n"/>
      <c r="D617" s="41" t="n"/>
      <c r="E617" s="19">
        <f>IF($C617="","",IFERROR(INDEX('Food List'!$E$5:$E$146,MATCH($C617,'Food List'!$B$5:$B$146,0))*IF($D617="",1,$D617),""))</f>
        <v/>
      </c>
      <c r="F617" s="20">
        <f>IF($C617="","",IFERROR(INDEX('Food List'!$F$5:$F$146,MATCH($C617,'Food List'!$B$5:$B$146,0))*IF($D617="",1,$D617),""))</f>
        <v/>
      </c>
      <c r="G617" s="20">
        <f>IF($C617="","",IFERROR(INDEX('Food List'!$G$5:$G$146,MATCH($C617,'Food List'!$B$5:$B$146,0))*IF($D617="",1,$D617),""))</f>
        <v/>
      </c>
      <c r="H617" s="20">
        <f>IF($C617="","",IFERROR(INDEX('Food List'!$H$5:$H$146,MATCH($C617,'Food List'!$B$5:$B$146,0))*IF($D617="",1,$D617),""))</f>
        <v/>
      </c>
      <c r="I617" s="20">
        <f>IF($C617="","",IFERROR(INDEX('Food List'!$I$5:$I$146,MATCH($C617,'Food List'!$B$5:$B$146,0))*IF($D617="",1,$D617),""))</f>
        <v/>
      </c>
    </row>
    <row r="618">
      <c r="A618" s="39" t="n"/>
      <c r="B618" s="40" t="n"/>
      <c r="C618" s="40" t="n"/>
      <c r="D618" s="41" t="n"/>
      <c r="E618" s="19">
        <f>IF($C618="","",IFERROR(INDEX('Food List'!$E$5:$E$146,MATCH($C618,'Food List'!$B$5:$B$146,0))*IF($D618="",1,$D618),""))</f>
        <v/>
      </c>
      <c r="F618" s="20">
        <f>IF($C618="","",IFERROR(INDEX('Food List'!$F$5:$F$146,MATCH($C618,'Food List'!$B$5:$B$146,0))*IF($D618="",1,$D618),""))</f>
        <v/>
      </c>
      <c r="G618" s="20">
        <f>IF($C618="","",IFERROR(INDEX('Food List'!$G$5:$G$146,MATCH($C618,'Food List'!$B$5:$B$146,0))*IF($D618="",1,$D618),""))</f>
        <v/>
      </c>
      <c r="H618" s="20">
        <f>IF($C618="","",IFERROR(INDEX('Food List'!$H$5:$H$146,MATCH($C618,'Food List'!$B$5:$B$146,0))*IF($D618="",1,$D618),""))</f>
        <v/>
      </c>
      <c r="I618" s="20">
        <f>IF($C618="","",IFERROR(INDEX('Food List'!$I$5:$I$146,MATCH($C618,'Food List'!$B$5:$B$146,0))*IF($D618="",1,$D618),""))</f>
        <v/>
      </c>
    </row>
    <row r="619">
      <c r="A619" s="39" t="n"/>
      <c r="B619" s="40" t="n"/>
      <c r="C619" s="40" t="n"/>
      <c r="D619" s="41" t="n"/>
      <c r="E619" s="19">
        <f>IF($C619="","",IFERROR(INDEX('Food List'!$E$5:$E$146,MATCH($C619,'Food List'!$B$5:$B$146,0))*IF($D619="",1,$D619),""))</f>
        <v/>
      </c>
      <c r="F619" s="20">
        <f>IF($C619="","",IFERROR(INDEX('Food List'!$F$5:$F$146,MATCH($C619,'Food List'!$B$5:$B$146,0))*IF($D619="",1,$D619),""))</f>
        <v/>
      </c>
      <c r="G619" s="20">
        <f>IF($C619="","",IFERROR(INDEX('Food List'!$G$5:$G$146,MATCH($C619,'Food List'!$B$5:$B$146,0))*IF($D619="",1,$D619),""))</f>
        <v/>
      </c>
      <c r="H619" s="20">
        <f>IF($C619="","",IFERROR(INDEX('Food List'!$H$5:$H$146,MATCH($C619,'Food List'!$B$5:$B$146,0))*IF($D619="",1,$D619),""))</f>
        <v/>
      </c>
      <c r="I619" s="20">
        <f>IF($C619="","",IFERROR(INDEX('Food List'!$I$5:$I$146,MATCH($C619,'Food List'!$B$5:$B$146,0))*IF($D619="",1,$D619),""))</f>
        <v/>
      </c>
    </row>
    <row r="620">
      <c r="A620" s="39" t="n"/>
      <c r="B620" s="40" t="n"/>
      <c r="C620" s="40" t="n"/>
      <c r="D620" s="41" t="n"/>
      <c r="E620" s="19">
        <f>IF($C620="","",IFERROR(INDEX('Food List'!$E$5:$E$146,MATCH($C620,'Food List'!$B$5:$B$146,0))*IF($D620="",1,$D620),""))</f>
        <v/>
      </c>
      <c r="F620" s="20">
        <f>IF($C620="","",IFERROR(INDEX('Food List'!$F$5:$F$146,MATCH($C620,'Food List'!$B$5:$B$146,0))*IF($D620="",1,$D620),""))</f>
        <v/>
      </c>
      <c r="G620" s="20">
        <f>IF($C620="","",IFERROR(INDEX('Food List'!$G$5:$G$146,MATCH($C620,'Food List'!$B$5:$B$146,0))*IF($D620="",1,$D620),""))</f>
        <v/>
      </c>
      <c r="H620" s="20">
        <f>IF($C620="","",IFERROR(INDEX('Food List'!$H$5:$H$146,MATCH($C620,'Food List'!$B$5:$B$146,0))*IF($D620="",1,$D620),""))</f>
        <v/>
      </c>
      <c r="I620" s="20">
        <f>IF($C620="","",IFERROR(INDEX('Food List'!$I$5:$I$146,MATCH($C620,'Food List'!$B$5:$B$146,0))*IF($D620="",1,$D620),""))</f>
        <v/>
      </c>
    </row>
    <row r="621">
      <c r="A621" s="39" t="n"/>
      <c r="B621" s="40" t="n"/>
      <c r="C621" s="40" t="n"/>
      <c r="D621" s="41" t="n"/>
      <c r="E621" s="19">
        <f>IF($C621="","",IFERROR(INDEX('Food List'!$E$5:$E$146,MATCH($C621,'Food List'!$B$5:$B$146,0))*IF($D621="",1,$D621),""))</f>
        <v/>
      </c>
      <c r="F621" s="20">
        <f>IF($C621="","",IFERROR(INDEX('Food List'!$F$5:$F$146,MATCH($C621,'Food List'!$B$5:$B$146,0))*IF($D621="",1,$D621),""))</f>
        <v/>
      </c>
      <c r="G621" s="20">
        <f>IF($C621="","",IFERROR(INDEX('Food List'!$G$5:$G$146,MATCH($C621,'Food List'!$B$5:$B$146,0))*IF($D621="",1,$D621),""))</f>
        <v/>
      </c>
      <c r="H621" s="20">
        <f>IF($C621="","",IFERROR(INDEX('Food List'!$H$5:$H$146,MATCH($C621,'Food List'!$B$5:$B$146,0))*IF($D621="",1,$D621),""))</f>
        <v/>
      </c>
      <c r="I621" s="20">
        <f>IF($C621="","",IFERROR(INDEX('Food List'!$I$5:$I$146,MATCH($C621,'Food List'!$B$5:$B$146,0))*IF($D621="",1,$D621),""))</f>
        <v/>
      </c>
    </row>
    <row r="622">
      <c r="A622" s="39" t="n"/>
      <c r="B622" s="40" t="n"/>
      <c r="C622" s="40" t="n"/>
      <c r="D622" s="41" t="n"/>
      <c r="E622" s="19">
        <f>IF($C622="","",IFERROR(INDEX('Food List'!$E$5:$E$146,MATCH($C622,'Food List'!$B$5:$B$146,0))*IF($D622="",1,$D622),""))</f>
        <v/>
      </c>
      <c r="F622" s="20">
        <f>IF($C622="","",IFERROR(INDEX('Food List'!$F$5:$F$146,MATCH($C622,'Food List'!$B$5:$B$146,0))*IF($D622="",1,$D622),""))</f>
        <v/>
      </c>
      <c r="G622" s="20">
        <f>IF($C622="","",IFERROR(INDEX('Food List'!$G$5:$G$146,MATCH($C622,'Food List'!$B$5:$B$146,0))*IF($D622="",1,$D622),""))</f>
        <v/>
      </c>
      <c r="H622" s="20">
        <f>IF($C622="","",IFERROR(INDEX('Food List'!$H$5:$H$146,MATCH($C622,'Food List'!$B$5:$B$146,0))*IF($D622="",1,$D622),""))</f>
        <v/>
      </c>
      <c r="I622" s="20">
        <f>IF($C622="","",IFERROR(INDEX('Food List'!$I$5:$I$146,MATCH($C622,'Food List'!$B$5:$B$146,0))*IF($D622="",1,$D622),""))</f>
        <v/>
      </c>
    </row>
    <row r="623">
      <c r="A623" s="39" t="n"/>
      <c r="B623" s="40" t="n"/>
      <c r="C623" s="40" t="n"/>
      <c r="D623" s="41" t="n"/>
      <c r="E623" s="19">
        <f>IF($C623="","",IFERROR(INDEX('Food List'!$E$5:$E$146,MATCH($C623,'Food List'!$B$5:$B$146,0))*IF($D623="",1,$D623),""))</f>
        <v/>
      </c>
      <c r="F623" s="20">
        <f>IF($C623="","",IFERROR(INDEX('Food List'!$F$5:$F$146,MATCH($C623,'Food List'!$B$5:$B$146,0))*IF($D623="",1,$D623),""))</f>
        <v/>
      </c>
      <c r="G623" s="20">
        <f>IF($C623="","",IFERROR(INDEX('Food List'!$G$5:$G$146,MATCH($C623,'Food List'!$B$5:$B$146,0))*IF($D623="",1,$D623),""))</f>
        <v/>
      </c>
      <c r="H623" s="20">
        <f>IF($C623="","",IFERROR(INDEX('Food List'!$H$5:$H$146,MATCH($C623,'Food List'!$B$5:$B$146,0))*IF($D623="",1,$D623),""))</f>
        <v/>
      </c>
      <c r="I623" s="20">
        <f>IF($C623="","",IFERROR(INDEX('Food List'!$I$5:$I$146,MATCH($C623,'Food List'!$B$5:$B$146,0))*IF($D623="",1,$D623),""))</f>
        <v/>
      </c>
    </row>
    <row r="624">
      <c r="A624" s="39" t="n"/>
      <c r="B624" s="40" t="n"/>
      <c r="C624" s="40" t="n"/>
      <c r="D624" s="41" t="n"/>
      <c r="E624" s="19">
        <f>IF($C624="","",IFERROR(INDEX('Food List'!$E$5:$E$146,MATCH($C624,'Food List'!$B$5:$B$146,0))*IF($D624="",1,$D624),""))</f>
        <v/>
      </c>
      <c r="F624" s="20">
        <f>IF($C624="","",IFERROR(INDEX('Food List'!$F$5:$F$146,MATCH($C624,'Food List'!$B$5:$B$146,0))*IF($D624="",1,$D624),""))</f>
        <v/>
      </c>
      <c r="G624" s="20">
        <f>IF($C624="","",IFERROR(INDEX('Food List'!$G$5:$G$146,MATCH($C624,'Food List'!$B$5:$B$146,0))*IF($D624="",1,$D624),""))</f>
        <v/>
      </c>
      <c r="H624" s="20">
        <f>IF($C624="","",IFERROR(INDEX('Food List'!$H$5:$H$146,MATCH($C624,'Food List'!$B$5:$B$146,0))*IF($D624="",1,$D624),""))</f>
        <v/>
      </c>
      <c r="I624" s="20">
        <f>IF($C624="","",IFERROR(INDEX('Food List'!$I$5:$I$146,MATCH($C624,'Food List'!$B$5:$B$146,0))*IF($D624="",1,$D624),""))</f>
        <v/>
      </c>
    </row>
    <row r="625">
      <c r="A625" s="39" t="n"/>
      <c r="B625" s="40" t="n"/>
      <c r="C625" s="40" t="n"/>
      <c r="D625" s="41" t="n"/>
      <c r="E625" s="19">
        <f>IF($C625="","",IFERROR(INDEX('Food List'!$E$5:$E$146,MATCH($C625,'Food List'!$B$5:$B$146,0))*IF($D625="",1,$D625),""))</f>
        <v/>
      </c>
      <c r="F625" s="20">
        <f>IF($C625="","",IFERROR(INDEX('Food List'!$F$5:$F$146,MATCH($C625,'Food List'!$B$5:$B$146,0))*IF($D625="",1,$D625),""))</f>
        <v/>
      </c>
      <c r="G625" s="20">
        <f>IF($C625="","",IFERROR(INDEX('Food List'!$G$5:$G$146,MATCH($C625,'Food List'!$B$5:$B$146,0))*IF($D625="",1,$D625),""))</f>
        <v/>
      </c>
      <c r="H625" s="20">
        <f>IF($C625="","",IFERROR(INDEX('Food List'!$H$5:$H$146,MATCH($C625,'Food List'!$B$5:$B$146,0))*IF($D625="",1,$D625),""))</f>
        <v/>
      </c>
      <c r="I625" s="20">
        <f>IF($C625="","",IFERROR(INDEX('Food List'!$I$5:$I$146,MATCH($C625,'Food List'!$B$5:$B$146,0))*IF($D625="",1,$D625),""))</f>
        <v/>
      </c>
    </row>
    <row r="626">
      <c r="A626" s="39" t="n"/>
      <c r="B626" s="40" t="n"/>
      <c r="C626" s="40" t="n"/>
      <c r="D626" s="41" t="n"/>
      <c r="E626" s="19">
        <f>IF($C626="","",IFERROR(INDEX('Food List'!$E$5:$E$146,MATCH($C626,'Food List'!$B$5:$B$146,0))*IF($D626="",1,$D626),""))</f>
        <v/>
      </c>
      <c r="F626" s="20">
        <f>IF($C626="","",IFERROR(INDEX('Food List'!$F$5:$F$146,MATCH($C626,'Food List'!$B$5:$B$146,0))*IF($D626="",1,$D626),""))</f>
        <v/>
      </c>
      <c r="G626" s="20">
        <f>IF($C626="","",IFERROR(INDEX('Food List'!$G$5:$G$146,MATCH($C626,'Food List'!$B$5:$B$146,0))*IF($D626="",1,$D626),""))</f>
        <v/>
      </c>
      <c r="H626" s="20">
        <f>IF($C626="","",IFERROR(INDEX('Food List'!$H$5:$H$146,MATCH($C626,'Food List'!$B$5:$B$146,0))*IF($D626="",1,$D626),""))</f>
        <v/>
      </c>
      <c r="I626" s="20">
        <f>IF($C626="","",IFERROR(INDEX('Food List'!$I$5:$I$146,MATCH($C626,'Food List'!$B$5:$B$146,0))*IF($D626="",1,$D626),""))</f>
        <v/>
      </c>
    </row>
    <row r="627">
      <c r="A627" s="39" t="n"/>
      <c r="B627" s="40" t="n"/>
      <c r="C627" s="40" t="n"/>
      <c r="D627" s="41" t="n"/>
      <c r="E627" s="19">
        <f>IF($C627="","",IFERROR(INDEX('Food List'!$E$5:$E$146,MATCH($C627,'Food List'!$B$5:$B$146,0))*IF($D627="",1,$D627),""))</f>
        <v/>
      </c>
      <c r="F627" s="20">
        <f>IF($C627="","",IFERROR(INDEX('Food List'!$F$5:$F$146,MATCH($C627,'Food List'!$B$5:$B$146,0))*IF($D627="",1,$D627),""))</f>
        <v/>
      </c>
      <c r="G627" s="20">
        <f>IF($C627="","",IFERROR(INDEX('Food List'!$G$5:$G$146,MATCH($C627,'Food List'!$B$5:$B$146,0))*IF($D627="",1,$D627),""))</f>
        <v/>
      </c>
      <c r="H627" s="20">
        <f>IF($C627="","",IFERROR(INDEX('Food List'!$H$5:$H$146,MATCH($C627,'Food List'!$B$5:$B$146,0))*IF($D627="",1,$D627),""))</f>
        <v/>
      </c>
      <c r="I627" s="20">
        <f>IF($C627="","",IFERROR(INDEX('Food List'!$I$5:$I$146,MATCH($C627,'Food List'!$B$5:$B$146,0))*IF($D627="",1,$D627),""))</f>
        <v/>
      </c>
    </row>
    <row r="628">
      <c r="A628" s="39" t="n"/>
      <c r="B628" s="40" t="n"/>
      <c r="C628" s="40" t="n"/>
      <c r="D628" s="41" t="n"/>
      <c r="E628" s="19">
        <f>IF($C628="","",IFERROR(INDEX('Food List'!$E$5:$E$146,MATCH($C628,'Food List'!$B$5:$B$146,0))*IF($D628="",1,$D628),""))</f>
        <v/>
      </c>
      <c r="F628" s="20">
        <f>IF($C628="","",IFERROR(INDEX('Food List'!$F$5:$F$146,MATCH($C628,'Food List'!$B$5:$B$146,0))*IF($D628="",1,$D628),""))</f>
        <v/>
      </c>
      <c r="G628" s="20">
        <f>IF($C628="","",IFERROR(INDEX('Food List'!$G$5:$G$146,MATCH($C628,'Food List'!$B$5:$B$146,0))*IF($D628="",1,$D628),""))</f>
        <v/>
      </c>
      <c r="H628" s="20">
        <f>IF($C628="","",IFERROR(INDEX('Food List'!$H$5:$H$146,MATCH($C628,'Food List'!$B$5:$B$146,0))*IF($D628="",1,$D628),""))</f>
        <v/>
      </c>
      <c r="I628" s="20">
        <f>IF($C628="","",IFERROR(INDEX('Food List'!$I$5:$I$146,MATCH($C628,'Food List'!$B$5:$B$146,0))*IF($D628="",1,$D628),""))</f>
        <v/>
      </c>
    </row>
    <row r="629">
      <c r="A629" s="39" t="n"/>
      <c r="B629" s="40" t="n"/>
      <c r="C629" s="40" t="n"/>
      <c r="D629" s="41" t="n"/>
      <c r="E629" s="19">
        <f>IF($C629="","",IFERROR(INDEX('Food List'!$E$5:$E$146,MATCH($C629,'Food List'!$B$5:$B$146,0))*IF($D629="",1,$D629),""))</f>
        <v/>
      </c>
      <c r="F629" s="20">
        <f>IF($C629="","",IFERROR(INDEX('Food List'!$F$5:$F$146,MATCH($C629,'Food List'!$B$5:$B$146,0))*IF($D629="",1,$D629),""))</f>
        <v/>
      </c>
      <c r="G629" s="20">
        <f>IF($C629="","",IFERROR(INDEX('Food List'!$G$5:$G$146,MATCH($C629,'Food List'!$B$5:$B$146,0))*IF($D629="",1,$D629),""))</f>
        <v/>
      </c>
      <c r="H629" s="20">
        <f>IF($C629="","",IFERROR(INDEX('Food List'!$H$5:$H$146,MATCH($C629,'Food List'!$B$5:$B$146,0))*IF($D629="",1,$D629),""))</f>
        <v/>
      </c>
      <c r="I629" s="20">
        <f>IF($C629="","",IFERROR(INDEX('Food List'!$I$5:$I$146,MATCH($C629,'Food List'!$B$5:$B$146,0))*IF($D629="",1,$D629),""))</f>
        <v/>
      </c>
    </row>
    <row r="630">
      <c r="A630" s="39" t="n"/>
      <c r="B630" s="40" t="n"/>
      <c r="C630" s="40" t="n"/>
      <c r="D630" s="41" t="n"/>
      <c r="E630" s="19">
        <f>IF($C630="","",IFERROR(INDEX('Food List'!$E$5:$E$146,MATCH($C630,'Food List'!$B$5:$B$146,0))*IF($D630="",1,$D630),""))</f>
        <v/>
      </c>
      <c r="F630" s="20">
        <f>IF($C630="","",IFERROR(INDEX('Food List'!$F$5:$F$146,MATCH($C630,'Food List'!$B$5:$B$146,0))*IF($D630="",1,$D630),""))</f>
        <v/>
      </c>
      <c r="G630" s="20">
        <f>IF($C630="","",IFERROR(INDEX('Food List'!$G$5:$G$146,MATCH($C630,'Food List'!$B$5:$B$146,0))*IF($D630="",1,$D630),""))</f>
        <v/>
      </c>
      <c r="H630" s="20">
        <f>IF($C630="","",IFERROR(INDEX('Food List'!$H$5:$H$146,MATCH($C630,'Food List'!$B$5:$B$146,0))*IF($D630="",1,$D630),""))</f>
        <v/>
      </c>
      <c r="I630" s="20">
        <f>IF($C630="","",IFERROR(INDEX('Food List'!$I$5:$I$146,MATCH($C630,'Food List'!$B$5:$B$146,0))*IF($D630="",1,$D630),""))</f>
        <v/>
      </c>
    </row>
    <row r="631">
      <c r="A631" s="39" t="n"/>
      <c r="B631" s="40" t="n"/>
      <c r="C631" s="40" t="n"/>
      <c r="D631" s="41" t="n"/>
      <c r="E631" s="19">
        <f>IF($C631="","",IFERROR(INDEX('Food List'!$E$5:$E$146,MATCH($C631,'Food List'!$B$5:$B$146,0))*IF($D631="",1,$D631),""))</f>
        <v/>
      </c>
      <c r="F631" s="20">
        <f>IF($C631="","",IFERROR(INDEX('Food List'!$F$5:$F$146,MATCH($C631,'Food List'!$B$5:$B$146,0))*IF($D631="",1,$D631),""))</f>
        <v/>
      </c>
      <c r="G631" s="20">
        <f>IF($C631="","",IFERROR(INDEX('Food List'!$G$5:$G$146,MATCH($C631,'Food List'!$B$5:$B$146,0))*IF($D631="",1,$D631),""))</f>
        <v/>
      </c>
      <c r="H631" s="20">
        <f>IF($C631="","",IFERROR(INDEX('Food List'!$H$5:$H$146,MATCH($C631,'Food List'!$B$5:$B$146,0))*IF($D631="",1,$D631),""))</f>
        <v/>
      </c>
      <c r="I631" s="20">
        <f>IF($C631="","",IFERROR(INDEX('Food List'!$I$5:$I$146,MATCH($C631,'Food List'!$B$5:$B$146,0))*IF($D631="",1,$D631),""))</f>
        <v/>
      </c>
    </row>
    <row r="632">
      <c r="A632" s="39" t="n"/>
      <c r="B632" s="40" t="n"/>
      <c r="C632" s="40" t="n"/>
      <c r="D632" s="41" t="n"/>
      <c r="E632" s="19">
        <f>IF($C632="","",IFERROR(INDEX('Food List'!$E$5:$E$146,MATCH($C632,'Food List'!$B$5:$B$146,0))*IF($D632="",1,$D632),""))</f>
        <v/>
      </c>
      <c r="F632" s="20">
        <f>IF($C632="","",IFERROR(INDEX('Food List'!$F$5:$F$146,MATCH($C632,'Food List'!$B$5:$B$146,0))*IF($D632="",1,$D632),""))</f>
        <v/>
      </c>
      <c r="G632" s="20">
        <f>IF($C632="","",IFERROR(INDEX('Food List'!$G$5:$G$146,MATCH($C632,'Food List'!$B$5:$B$146,0))*IF($D632="",1,$D632),""))</f>
        <v/>
      </c>
      <c r="H632" s="20">
        <f>IF($C632="","",IFERROR(INDEX('Food List'!$H$5:$H$146,MATCH($C632,'Food List'!$B$5:$B$146,0))*IF($D632="",1,$D632),""))</f>
        <v/>
      </c>
      <c r="I632" s="20">
        <f>IF($C632="","",IFERROR(INDEX('Food List'!$I$5:$I$146,MATCH($C632,'Food List'!$B$5:$B$146,0))*IF($D632="",1,$D632),""))</f>
        <v/>
      </c>
    </row>
    <row r="633">
      <c r="A633" s="39" t="n"/>
      <c r="B633" s="40" t="n"/>
      <c r="C633" s="40" t="n"/>
      <c r="D633" s="41" t="n"/>
      <c r="E633" s="19">
        <f>IF($C633="","",IFERROR(INDEX('Food List'!$E$5:$E$146,MATCH($C633,'Food List'!$B$5:$B$146,0))*IF($D633="",1,$D633),""))</f>
        <v/>
      </c>
      <c r="F633" s="20">
        <f>IF($C633="","",IFERROR(INDEX('Food List'!$F$5:$F$146,MATCH($C633,'Food List'!$B$5:$B$146,0))*IF($D633="",1,$D633),""))</f>
        <v/>
      </c>
      <c r="G633" s="20">
        <f>IF($C633="","",IFERROR(INDEX('Food List'!$G$5:$G$146,MATCH($C633,'Food List'!$B$5:$B$146,0))*IF($D633="",1,$D633),""))</f>
        <v/>
      </c>
      <c r="H633" s="20">
        <f>IF($C633="","",IFERROR(INDEX('Food List'!$H$5:$H$146,MATCH($C633,'Food List'!$B$5:$B$146,0))*IF($D633="",1,$D633),""))</f>
        <v/>
      </c>
      <c r="I633" s="20">
        <f>IF($C633="","",IFERROR(INDEX('Food List'!$I$5:$I$146,MATCH($C633,'Food List'!$B$5:$B$146,0))*IF($D633="",1,$D633),""))</f>
        <v/>
      </c>
    </row>
    <row r="634">
      <c r="A634" s="39" t="n"/>
      <c r="B634" s="40" t="n"/>
      <c r="C634" s="40" t="n"/>
      <c r="D634" s="41" t="n"/>
      <c r="E634" s="19">
        <f>IF($C634="","",IFERROR(INDEX('Food List'!$E$5:$E$146,MATCH($C634,'Food List'!$B$5:$B$146,0))*IF($D634="",1,$D634),""))</f>
        <v/>
      </c>
      <c r="F634" s="20">
        <f>IF($C634="","",IFERROR(INDEX('Food List'!$F$5:$F$146,MATCH($C634,'Food List'!$B$5:$B$146,0))*IF($D634="",1,$D634),""))</f>
        <v/>
      </c>
      <c r="G634" s="20">
        <f>IF($C634="","",IFERROR(INDEX('Food List'!$G$5:$G$146,MATCH($C634,'Food List'!$B$5:$B$146,0))*IF($D634="",1,$D634),""))</f>
        <v/>
      </c>
      <c r="H634" s="20">
        <f>IF($C634="","",IFERROR(INDEX('Food List'!$H$5:$H$146,MATCH($C634,'Food List'!$B$5:$B$146,0))*IF($D634="",1,$D634),""))</f>
        <v/>
      </c>
      <c r="I634" s="20">
        <f>IF($C634="","",IFERROR(INDEX('Food List'!$I$5:$I$146,MATCH($C634,'Food List'!$B$5:$B$146,0))*IF($D634="",1,$D634),""))</f>
        <v/>
      </c>
    </row>
    <row r="635">
      <c r="A635" s="39" t="n"/>
      <c r="B635" s="40" t="n"/>
      <c r="C635" s="40" t="n"/>
      <c r="D635" s="41" t="n"/>
      <c r="E635" s="19">
        <f>IF($C635="","",IFERROR(INDEX('Food List'!$E$5:$E$146,MATCH($C635,'Food List'!$B$5:$B$146,0))*IF($D635="",1,$D635),""))</f>
        <v/>
      </c>
      <c r="F635" s="20">
        <f>IF($C635="","",IFERROR(INDEX('Food List'!$F$5:$F$146,MATCH($C635,'Food List'!$B$5:$B$146,0))*IF($D635="",1,$D635),""))</f>
        <v/>
      </c>
      <c r="G635" s="20">
        <f>IF($C635="","",IFERROR(INDEX('Food List'!$G$5:$G$146,MATCH($C635,'Food List'!$B$5:$B$146,0))*IF($D635="",1,$D635),""))</f>
        <v/>
      </c>
      <c r="H635" s="20">
        <f>IF($C635="","",IFERROR(INDEX('Food List'!$H$5:$H$146,MATCH($C635,'Food List'!$B$5:$B$146,0))*IF($D635="",1,$D635),""))</f>
        <v/>
      </c>
      <c r="I635" s="20">
        <f>IF($C635="","",IFERROR(INDEX('Food List'!$I$5:$I$146,MATCH($C635,'Food List'!$B$5:$B$146,0))*IF($D635="",1,$D635),""))</f>
        <v/>
      </c>
    </row>
    <row r="636">
      <c r="A636" s="39" t="n"/>
      <c r="B636" s="40" t="n"/>
      <c r="C636" s="40" t="n"/>
      <c r="D636" s="41" t="n"/>
      <c r="E636" s="19">
        <f>IF($C636="","",IFERROR(INDEX('Food List'!$E$5:$E$146,MATCH($C636,'Food List'!$B$5:$B$146,0))*IF($D636="",1,$D636),""))</f>
        <v/>
      </c>
      <c r="F636" s="20">
        <f>IF($C636="","",IFERROR(INDEX('Food List'!$F$5:$F$146,MATCH($C636,'Food List'!$B$5:$B$146,0))*IF($D636="",1,$D636),""))</f>
        <v/>
      </c>
      <c r="G636" s="20">
        <f>IF($C636="","",IFERROR(INDEX('Food List'!$G$5:$G$146,MATCH($C636,'Food List'!$B$5:$B$146,0))*IF($D636="",1,$D636),""))</f>
        <v/>
      </c>
      <c r="H636" s="20">
        <f>IF($C636="","",IFERROR(INDEX('Food List'!$H$5:$H$146,MATCH($C636,'Food List'!$B$5:$B$146,0))*IF($D636="",1,$D636),""))</f>
        <v/>
      </c>
      <c r="I636" s="20">
        <f>IF($C636="","",IFERROR(INDEX('Food List'!$I$5:$I$146,MATCH($C636,'Food List'!$B$5:$B$146,0))*IF($D636="",1,$D636),""))</f>
        <v/>
      </c>
    </row>
    <row r="637">
      <c r="A637" s="39" t="n"/>
      <c r="B637" s="40" t="n"/>
      <c r="C637" s="40" t="n"/>
      <c r="D637" s="41" t="n"/>
      <c r="E637" s="19">
        <f>IF($C637="","",IFERROR(INDEX('Food List'!$E$5:$E$146,MATCH($C637,'Food List'!$B$5:$B$146,0))*IF($D637="",1,$D637),""))</f>
        <v/>
      </c>
      <c r="F637" s="20">
        <f>IF($C637="","",IFERROR(INDEX('Food List'!$F$5:$F$146,MATCH($C637,'Food List'!$B$5:$B$146,0))*IF($D637="",1,$D637),""))</f>
        <v/>
      </c>
      <c r="G637" s="20">
        <f>IF($C637="","",IFERROR(INDEX('Food List'!$G$5:$G$146,MATCH($C637,'Food List'!$B$5:$B$146,0))*IF($D637="",1,$D637),""))</f>
        <v/>
      </c>
      <c r="H637" s="20">
        <f>IF($C637="","",IFERROR(INDEX('Food List'!$H$5:$H$146,MATCH($C637,'Food List'!$B$5:$B$146,0))*IF($D637="",1,$D637),""))</f>
        <v/>
      </c>
      <c r="I637" s="20">
        <f>IF($C637="","",IFERROR(INDEX('Food List'!$I$5:$I$146,MATCH($C637,'Food List'!$B$5:$B$146,0))*IF($D637="",1,$D637),""))</f>
        <v/>
      </c>
    </row>
    <row r="638">
      <c r="A638" s="39" t="n"/>
      <c r="B638" s="40" t="n"/>
      <c r="C638" s="40" t="n"/>
      <c r="D638" s="41" t="n"/>
      <c r="E638" s="19">
        <f>IF($C638="","",IFERROR(INDEX('Food List'!$E$5:$E$146,MATCH($C638,'Food List'!$B$5:$B$146,0))*IF($D638="",1,$D638),""))</f>
        <v/>
      </c>
      <c r="F638" s="20">
        <f>IF($C638="","",IFERROR(INDEX('Food List'!$F$5:$F$146,MATCH($C638,'Food List'!$B$5:$B$146,0))*IF($D638="",1,$D638),""))</f>
        <v/>
      </c>
      <c r="G638" s="20">
        <f>IF($C638="","",IFERROR(INDEX('Food List'!$G$5:$G$146,MATCH($C638,'Food List'!$B$5:$B$146,0))*IF($D638="",1,$D638),""))</f>
        <v/>
      </c>
      <c r="H638" s="20">
        <f>IF($C638="","",IFERROR(INDEX('Food List'!$H$5:$H$146,MATCH($C638,'Food List'!$B$5:$B$146,0))*IF($D638="",1,$D638),""))</f>
        <v/>
      </c>
      <c r="I638" s="20">
        <f>IF($C638="","",IFERROR(INDEX('Food List'!$I$5:$I$146,MATCH($C638,'Food List'!$B$5:$B$146,0))*IF($D638="",1,$D638),""))</f>
        <v/>
      </c>
    </row>
    <row r="639">
      <c r="A639" s="39" t="n"/>
      <c r="B639" s="40" t="n"/>
      <c r="C639" s="40" t="n"/>
      <c r="D639" s="41" t="n"/>
      <c r="E639" s="19">
        <f>IF($C639="","",IFERROR(INDEX('Food List'!$E$5:$E$146,MATCH($C639,'Food List'!$B$5:$B$146,0))*IF($D639="",1,$D639),""))</f>
        <v/>
      </c>
      <c r="F639" s="20">
        <f>IF($C639="","",IFERROR(INDEX('Food List'!$F$5:$F$146,MATCH($C639,'Food List'!$B$5:$B$146,0))*IF($D639="",1,$D639),""))</f>
        <v/>
      </c>
      <c r="G639" s="20">
        <f>IF($C639="","",IFERROR(INDEX('Food List'!$G$5:$G$146,MATCH($C639,'Food List'!$B$5:$B$146,0))*IF($D639="",1,$D639),""))</f>
        <v/>
      </c>
      <c r="H639" s="20">
        <f>IF($C639="","",IFERROR(INDEX('Food List'!$H$5:$H$146,MATCH($C639,'Food List'!$B$5:$B$146,0))*IF($D639="",1,$D639),""))</f>
        <v/>
      </c>
      <c r="I639" s="20">
        <f>IF($C639="","",IFERROR(INDEX('Food List'!$I$5:$I$146,MATCH($C639,'Food List'!$B$5:$B$146,0))*IF($D639="",1,$D639),""))</f>
        <v/>
      </c>
    </row>
    <row r="640">
      <c r="A640" s="39" t="n"/>
      <c r="B640" s="40" t="n"/>
      <c r="C640" s="40" t="n"/>
      <c r="D640" s="41" t="n"/>
      <c r="E640" s="19">
        <f>IF($C640="","",IFERROR(INDEX('Food List'!$E$5:$E$146,MATCH($C640,'Food List'!$B$5:$B$146,0))*IF($D640="",1,$D640),""))</f>
        <v/>
      </c>
      <c r="F640" s="20">
        <f>IF($C640="","",IFERROR(INDEX('Food List'!$F$5:$F$146,MATCH($C640,'Food List'!$B$5:$B$146,0))*IF($D640="",1,$D640),""))</f>
        <v/>
      </c>
      <c r="G640" s="20">
        <f>IF($C640="","",IFERROR(INDEX('Food List'!$G$5:$G$146,MATCH($C640,'Food List'!$B$5:$B$146,0))*IF($D640="",1,$D640),""))</f>
        <v/>
      </c>
      <c r="H640" s="20">
        <f>IF($C640="","",IFERROR(INDEX('Food List'!$H$5:$H$146,MATCH($C640,'Food List'!$B$5:$B$146,0))*IF($D640="",1,$D640),""))</f>
        <v/>
      </c>
      <c r="I640" s="20">
        <f>IF($C640="","",IFERROR(INDEX('Food List'!$I$5:$I$146,MATCH($C640,'Food List'!$B$5:$B$146,0))*IF($D640="",1,$D640),""))</f>
        <v/>
      </c>
    </row>
    <row r="641">
      <c r="A641" s="39" t="n"/>
      <c r="B641" s="40" t="n"/>
      <c r="C641" s="40" t="n"/>
      <c r="D641" s="41" t="n"/>
      <c r="E641" s="19">
        <f>IF($C641="","",IFERROR(INDEX('Food List'!$E$5:$E$146,MATCH($C641,'Food List'!$B$5:$B$146,0))*IF($D641="",1,$D641),""))</f>
        <v/>
      </c>
      <c r="F641" s="20">
        <f>IF($C641="","",IFERROR(INDEX('Food List'!$F$5:$F$146,MATCH($C641,'Food List'!$B$5:$B$146,0))*IF($D641="",1,$D641),""))</f>
        <v/>
      </c>
      <c r="G641" s="20">
        <f>IF($C641="","",IFERROR(INDEX('Food List'!$G$5:$G$146,MATCH($C641,'Food List'!$B$5:$B$146,0))*IF($D641="",1,$D641),""))</f>
        <v/>
      </c>
      <c r="H641" s="20">
        <f>IF($C641="","",IFERROR(INDEX('Food List'!$H$5:$H$146,MATCH($C641,'Food List'!$B$5:$B$146,0))*IF($D641="",1,$D641),""))</f>
        <v/>
      </c>
      <c r="I641" s="20">
        <f>IF($C641="","",IFERROR(INDEX('Food List'!$I$5:$I$146,MATCH($C641,'Food List'!$B$5:$B$146,0))*IF($D641="",1,$D641),""))</f>
        <v/>
      </c>
    </row>
    <row r="642">
      <c r="A642" s="39" t="n"/>
      <c r="B642" s="40" t="n"/>
      <c r="C642" s="40" t="n"/>
      <c r="D642" s="41" t="n"/>
      <c r="E642" s="19">
        <f>IF($C642="","",IFERROR(INDEX('Food List'!$E$5:$E$146,MATCH($C642,'Food List'!$B$5:$B$146,0))*IF($D642="",1,$D642),""))</f>
        <v/>
      </c>
      <c r="F642" s="20">
        <f>IF($C642="","",IFERROR(INDEX('Food List'!$F$5:$F$146,MATCH($C642,'Food List'!$B$5:$B$146,0))*IF($D642="",1,$D642),""))</f>
        <v/>
      </c>
      <c r="G642" s="20">
        <f>IF($C642="","",IFERROR(INDEX('Food List'!$G$5:$G$146,MATCH($C642,'Food List'!$B$5:$B$146,0))*IF($D642="",1,$D642),""))</f>
        <v/>
      </c>
      <c r="H642" s="20">
        <f>IF($C642="","",IFERROR(INDEX('Food List'!$H$5:$H$146,MATCH($C642,'Food List'!$B$5:$B$146,0))*IF($D642="",1,$D642),""))</f>
        <v/>
      </c>
      <c r="I642" s="20">
        <f>IF($C642="","",IFERROR(INDEX('Food List'!$I$5:$I$146,MATCH($C642,'Food List'!$B$5:$B$146,0))*IF($D642="",1,$D642),""))</f>
        <v/>
      </c>
    </row>
    <row r="643">
      <c r="A643" s="39" t="n"/>
      <c r="B643" s="40" t="n"/>
      <c r="C643" s="40" t="n"/>
      <c r="D643" s="41" t="n"/>
      <c r="E643" s="19">
        <f>IF($C643="","",IFERROR(INDEX('Food List'!$E$5:$E$146,MATCH($C643,'Food List'!$B$5:$B$146,0))*IF($D643="",1,$D643),""))</f>
        <v/>
      </c>
      <c r="F643" s="20">
        <f>IF($C643="","",IFERROR(INDEX('Food List'!$F$5:$F$146,MATCH($C643,'Food List'!$B$5:$B$146,0))*IF($D643="",1,$D643),""))</f>
        <v/>
      </c>
      <c r="G643" s="20">
        <f>IF($C643="","",IFERROR(INDEX('Food List'!$G$5:$G$146,MATCH($C643,'Food List'!$B$5:$B$146,0))*IF($D643="",1,$D643),""))</f>
        <v/>
      </c>
      <c r="H643" s="20">
        <f>IF($C643="","",IFERROR(INDEX('Food List'!$H$5:$H$146,MATCH($C643,'Food List'!$B$5:$B$146,0))*IF($D643="",1,$D643),""))</f>
        <v/>
      </c>
      <c r="I643" s="20">
        <f>IF($C643="","",IFERROR(INDEX('Food List'!$I$5:$I$146,MATCH($C643,'Food List'!$B$5:$B$146,0))*IF($D643="",1,$D643),""))</f>
        <v/>
      </c>
    </row>
    <row r="644">
      <c r="A644" s="39" t="n"/>
      <c r="B644" s="40" t="n"/>
      <c r="C644" s="40" t="n"/>
      <c r="D644" s="41" t="n"/>
      <c r="E644" s="19">
        <f>IF($C644="","",IFERROR(INDEX('Food List'!$E$5:$E$146,MATCH($C644,'Food List'!$B$5:$B$146,0))*IF($D644="",1,$D644),""))</f>
        <v/>
      </c>
      <c r="F644" s="20">
        <f>IF($C644="","",IFERROR(INDEX('Food List'!$F$5:$F$146,MATCH($C644,'Food List'!$B$5:$B$146,0))*IF($D644="",1,$D644),""))</f>
        <v/>
      </c>
      <c r="G644" s="20">
        <f>IF($C644="","",IFERROR(INDEX('Food List'!$G$5:$G$146,MATCH($C644,'Food List'!$B$5:$B$146,0))*IF($D644="",1,$D644),""))</f>
        <v/>
      </c>
      <c r="H644" s="20">
        <f>IF($C644="","",IFERROR(INDEX('Food List'!$H$5:$H$146,MATCH($C644,'Food List'!$B$5:$B$146,0))*IF($D644="",1,$D644),""))</f>
        <v/>
      </c>
      <c r="I644" s="20">
        <f>IF($C644="","",IFERROR(INDEX('Food List'!$I$5:$I$146,MATCH($C644,'Food List'!$B$5:$B$146,0))*IF($D644="",1,$D644),""))</f>
        <v/>
      </c>
    </row>
    <row r="645">
      <c r="A645" s="39" t="n"/>
      <c r="B645" s="40" t="n"/>
      <c r="C645" s="40" t="n"/>
      <c r="D645" s="41" t="n"/>
      <c r="E645" s="19">
        <f>IF($C645="","",IFERROR(INDEX('Food List'!$E$5:$E$146,MATCH($C645,'Food List'!$B$5:$B$146,0))*IF($D645="",1,$D645),""))</f>
        <v/>
      </c>
      <c r="F645" s="20">
        <f>IF($C645="","",IFERROR(INDEX('Food List'!$F$5:$F$146,MATCH($C645,'Food List'!$B$5:$B$146,0))*IF($D645="",1,$D645),""))</f>
        <v/>
      </c>
      <c r="G645" s="20">
        <f>IF($C645="","",IFERROR(INDEX('Food List'!$G$5:$G$146,MATCH($C645,'Food List'!$B$5:$B$146,0))*IF($D645="",1,$D645),""))</f>
        <v/>
      </c>
      <c r="H645" s="20">
        <f>IF($C645="","",IFERROR(INDEX('Food List'!$H$5:$H$146,MATCH($C645,'Food List'!$B$5:$B$146,0))*IF($D645="",1,$D645),""))</f>
        <v/>
      </c>
      <c r="I645" s="20">
        <f>IF($C645="","",IFERROR(INDEX('Food List'!$I$5:$I$146,MATCH($C645,'Food List'!$B$5:$B$146,0))*IF($D645="",1,$D645),""))</f>
        <v/>
      </c>
    </row>
    <row r="646">
      <c r="A646" s="39" t="n"/>
      <c r="B646" s="40" t="n"/>
      <c r="C646" s="40" t="n"/>
      <c r="D646" s="41" t="n"/>
      <c r="E646" s="19">
        <f>IF($C646="","",IFERROR(INDEX('Food List'!$E$5:$E$146,MATCH($C646,'Food List'!$B$5:$B$146,0))*IF($D646="",1,$D646),""))</f>
        <v/>
      </c>
      <c r="F646" s="20">
        <f>IF($C646="","",IFERROR(INDEX('Food List'!$F$5:$F$146,MATCH($C646,'Food List'!$B$5:$B$146,0))*IF($D646="",1,$D646),""))</f>
        <v/>
      </c>
      <c r="G646" s="20">
        <f>IF($C646="","",IFERROR(INDEX('Food List'!$G$5:$G$146,MATCH($C646,'Food List'!$B$5:$B$146,0))*IF($D646="",1,$D646),""))</f>
        <v/>
      </c>
      <c r="H646" s="20">
        <f>IF($C646="","",IFERROR(INDEX('Food List'!$H$5:$H$146,MATCH($C646,'Food List'!$B$5:$B$146,0))*IF($D646="",1,$D646),""))</f>
        <v/>
      </c>
      <c r="I646" s="20">
        <f>IF($C646="","",IFERROR(INDEX('Food List'!$I$5:$I$146,MATCH($C646,'Food List'!$B$5:$B$146,0))*IF($D646="",1,$D646),""))</f>
        <v/>
      </c>
    </row>
    <row r="647">
      <c r="A647" s="39" t="n"/>
      <c r="B647" s="40" t="n"/>
      <c r="C647" s="40" t="n"/>
      <c r="D647" s="41" t="n"/>
      <c r="E647" s="19">
        <f>IF($C647="","",IFERROR(INDEX('Food List'!$E$5:$E$146,MATCH($C647,'Food List'!$B$5:$B$146,0))*IF($D647="",1,$D647),""))</f>
        <v/>
      </c>
      <c r="F647" s="20">
        <f>IF($C647="","",IFERROR(INDEX('Food List'!$F$5:$F$146,MATCH($C647,'Food List'!$B$5:$B$146,0))*IF($D647="",1,$D647),""))</f>
        <v/>
      </c>
      <c r="G647" s="20">
        <f>IF($C647="","",IFERROR(INDEX('Food List'!$G$5:$G$146,MATCH($C647,'Food List'!$B$5:$B$146,0))*IF($D647="",1,$D647),""))</f>
        <v/>
      </c>
      <c r="H647" s="20">
        <f>IF($C647="","",IFERROR(INDEX('Food List'!$H$5:$H$146,MATCH($C647,'Food List'!$B$5:$B$146,0))*IF($D647="",1,$D647),""))</f>
        <v/>
      </c>
      <c r="I647" s="20">
        <f>IF($C647="","",IFERROR(INDEX('Food List'!$I$5:$I$146,MATCH($C647,'Food List'!$B$5:$B$146,0))*IF($D647="",1,$D647),""))</f>
        <v/>
      </c>
    </row>
    <row r="648">
      <c r="A648" s="39" t="n"/>
      <c r="B648" s="40" t="n"/>
      <c r="C648" s="40" t="n"/>
      <c r="D648" s="41" t="n"/>
      <c r="E648" s="19">
        <f>IF($C648="","",IFERROR(INDEX('Food List'!$E$5:$E$146,MATCH($C648,'Food List'!$B$5:$B$146,0))*IF($D648="",1,$D648),""))</f>
        <v/>
      </c>
      <c r="F648" s="20">
        <f>IF($C648="","",IFERROR(INDEX('Food List'!$F$5:$F$146,MATCH($C648,'Food List'!$B$5:$B$146,0))*IF($D648="",1,$D648),""))</f>
        <v/>
      </c>
      <c r="G648" s="20">
        <f>IF($C648="","",IFERROR(INDEX('Food List'!$G$5:$G$146,MATCH($C648,'Food List'!$B$5:$B$146,0))*IF($D648="",1,$D648),""))</f>
        <v/>
      </c>
      <c r="H648" s="20">
        <f>IF($C648="","",IFERROR(INDEX('Food List'!$H$5:$H$146,MATCH($C648,'Food List'!$B$5:$B$146,0))*IF($D648="",1,$D648),""))</f>
        <v/>
      </c>
      <c r="I648" s="20">
        <f>IF($C648="","",IFERROR(INDEX('Food List'!$I$5:$I$146,MATCH($C648,'Food List'!$B$5:$B$146,0))*IF($D648="",1,$D648),""))</f>
        <v/>
      </c>
    </row>
    <row r="649">
      <c r="A649" s="39" t="n"/>
      <c r="B649" s="40" t="n"/>
      <c r="C649" s="40" t="n"/>
      <c r="D649" s="41" t="n"/>
      <c r="E649" s="19">
        <f>IF($C649="","",IFERROR(INDEX('Food List'!$E$5:$E$146,MATCH($C649,'Food List'!$B$5:$B$146,0))*IF($D649="",1,$D649),""))</f>
        <v/>
      </c>
      <c r="F649" s="20">
        <f>IF($C649="","",IFERROR(INDEX('Food List'!$F$5:$F$146,MATCH($C649,'Food List'!$B$5:$B$146,0))*IF($D649="",1,$D649),""))</f>
        <v/>
      </c>
      <c r="G649" s="20">
        <f>IF($C649="","",IFERROR(INDEX('Food List'!$G$5:$G$146,MATCH($C649,'Food List'!$B$5:$B$146,0))*IF($D649="",1,$D649),""))</f>
        <v/>
      </c>
      <c r="H649" s="20">
        <f>IF($C649="","",IFERROR(INDEX('Food List'!$H$5:$H$146,MATCH($C649,'Food List'!$B$5:$B$146,0))*IF($D649="",1,$D649),""))</f>
        <v/>
      </c>
      <c r="I649" s="20">
        <f>IF($C649="","",IFERROR(INDEX('Food List'!$I$5:$I$146,MATCH($C649,'Food List'!$B$5:$B$146,0))*IF($D649="",1,$D649),""))</f>
        <v/>
      </c>
    </row>
    <row r="650">
      <c r="A650" s="39" t="n"/>
      <c r="B650" s="40" t="n"/>
      <c r="C650" s="40" t="n"/>
      <c r="D650" s="41" t="n"/>
      <c r="E650" s="19">
        <f>IF($C650="","",IFERROR(INDEX('Food List'!$E$5:$E$146,MATCH($C650,'Food List'!$B$5:$B$146,0))*IF($D650="",1,$D650),""))</f>
        <v/>
      </c>
      <c r="F650" s="20">
        <f>IF($C650="","",IFERROR(INDEX('Food List'!$F$5:$F$146,MATCH($C650,'Food List'!$B$5:$B$146,0))*IF($D650="",1,$D650),""))</f>
        <v/>
      </c>
      <c r="G650" s="20">
        <f>IF($C650="","",IFERROR(INDEX('Food List'!$G$5:$G$146,MATCH($C650,'Food List'!$B$5:$B$146,0))*IF($D650="",1,$D650),""))</f>
        <v/>
      </c>
      <c r="H650" s="20">
        <f>IF($C650="","",IFERROR(INDEX('Food List'!$H$5:$H$146,MATCH($C650,'Food List'!$B$5:$B$146,0))*IF($D650="",1,$D650),""))</f>
        <v/>
      </c>
      <c r="I650" s="20">
        <f>IF($C650="","",IFERROR(INDEX('Food List'!$I$5:$I$146,MATCH($C650,'Food List'!$B$5:$B$146,0))*IF($D650="",1,$D650),""))</f>
        <v/>
      </c>
    </row>
    <row r="651">
      <c r="A651" s="39" t="n"/>
      <c r="B651" s="40" t="n"/>
      <c r="C651" s="40" t="n"/>
      <c r="D651" s="41" t="n"/>
      <c r="E651" s="19">
        <f>IF($C651="","",IFERROR(INDEX('Food List'!$E$5:$E$146,MATCH($C651,'Food List'!$B$5:$B$146,0))*IF($D651="",1,$D651),""))</f>
        <v/>
      </c>
      <c r="F651" s="20">
        <f>IF($C651="","",IFERROR(INDEX('Food List'!$F$5:$F$146,MATCH($C651,'Food List'!$B$5:$B$146,0))*IF($D651="",1,$D651),""))</f>
        <v/>
      </c>
      <c r="G651" s="20">
        <f>IF($C651="","",IFERROR(INDEX('Food List'!$G$5:$G$146,MATCH($C651,'Food List'!$B$5:$B$146,0))*IF($D651="",1,$D651),""))</f>
        <v/>
      </c>
      <c r="H651" s="20">
        <f>IF($C651="","",IFERROR(INDEX('Food List'!$H$5:$H$146,MATCH($C651,'Food List'!$B$5:$B$146,0))*IF($D651="",1,$D651),""))</f>
        <v/>
      </c>
      <c r="I651" s="20">
        <f>IF($C651="","",IFERROR(INDEX('Food List'!$I$5:$I$146,MATCH($C651,'Food List'!$B$5:$B$146,0))*IF($D651="",1,$D651),""))</f>
        <v/>
      </c>
    </row>
    <row r="652">
      <c r="A652" s="39" t="n"/>
      <c r="B652" s="40" t="n"/>
      <c r="C652" s="40" t="n"/>
      <c r="D652" s="41" t="n"/>
      <c r="E652" s="19">
        <f>IF($C652="","",IFERROR(INDEX('Food List'!$E$5:$E$146,MATCH($C652,'Food List'!$B$5:$B$146,0))*IF($D652="",1,$D652),""))</f>
        <v/>
      </c>
      <c r="F652" s="20">
        <f>IF($C652="","",IFERROR(INDEX('Food List'!$F$5:$F$146,MATCH($C652,'Food List'!$B$5:$B$146,0))*IF($D652="",1,$D652),""))</f>
        <v/>
      </c>
      <c r="G652" s="20">
        <f>IF($C652="","",IFERROR(INDEX('Food List'!$G$5:$G$146,MATCH($C652,'Food List'!$B$5:$B$146,0))*IF($D652="",1,$D652),""))</f>
        <v/>
      </c>
      <c r="H652" s="20">
        <f>IF($C652="","",IFERROR(INDEX('Food List'!$H$5:$H$146,MATCH($C652,'Food List'!$B$5:$B$146,0))*IF($D652="",1,$D652),""))</f>
        <v/>
      </c>
      <c r="I652" s="20">
        <f>IF($C652="","",IFERROR(INDEX('Food List'!$I$5:$I$146,MATCH($C652,'Food List'!$B$5:$B$146,0))*IF($D652="",1,$D652),""))</f>
        <v/>
      </c>
    </row>
    <row r="653">
      <c r="A653" s="39" t="n"/>
      <c r="B653" s="40" t="n"/>
      <c r="C653" s="40" t="n"/>
      <c r="D653" s="41" t="n"/>
      <c r="E653" s="19">
        <f>IF($C653="","",IFERROR(INDEX('Food List'!$E$5:$E$146,MATCH($C653,'Food List'!$B$5:$B$146,0))*IF($D653="",1,$D653),""))</f>
        <v/>
      </c>
      <c r="F653" s="20">
        <f>IF($C653="","",IFERROR(INDEX('Food List'!$F$5:$F$146,MATCH($C653,'Food List'!$B$5:$B$146,0))*IF($D653="",1,$D653),""))</f>
        <v/>
      </c>
      <c r="G653" s="20">
        <f>IF($C653="","",IFERROR(INDEX('Food List'!$G$5:$G$146,MATCH($C653,'Food List'!$B$5:$B$146,0))*IF($D653="",1,$D653),""))</f>
        <v/>
      </c>
      <c r="H653" s="20">
        <f>IF($C653="","",IFERROR(INDEX('Food List'!$H$5:$H$146,MATCH($C653,'Food List'!$B$5:$B$146,0))*IF($D653="",1,$D653),""))</f>
        <v/>
      </c>
      <c r="I653" s="20">
        <f>IF($C653="","",IFERROR(INDEX('Food List'!$I$5:$I$146,MATCH($C653,'Food List'!$B$5:$B$146,0))*IF($D653="",1,$D653),""))</f>
        <v/>
      </c>
    </row>
    <row r="654">
      <c r="A654" s="39" t="n"/>
      <c r="B654" s="40" t="n"/>
      <c r="C654" s="40" t="n"/>
      <c r="D654" s="41" t="n"/>
      <c r="E654" s="19">
        <f>IF($C654="","",IFERROR(INDEX('Food List'!$E$5:$E$146,MATCH($C654,'Food List'!$B$5:$B$146,0))*IF($D654="",1,$D654),""))</f>
        <v/>
      </c>
      <c r="F654" s="20">
        <f>IF($C654="","",IFERROR(INDEX('Food List'!$F$5:$F$146,MATCH($C654,'Food List'!$B$5:$B$146,0))*IF($D654="",1,$D654),""))</f>
        <v/>
      </c>
      <c r="G654" s="20">
        <f>IF($C654="","",IFERROR(INDEX('Food List'!$G$5:$G$146,MATCH($C654,'Food List'!$B$5:$B$146,0))*IF($D654="",1,$D654),""))</f>
        <v/>
      </c>
      <c r="H654" s="20">
        <f>IF($C654="","",IFERROR(INDEX('Food List'!$H$5:$H$146,MATCH($C654,'Food List'!$B$5:$B$146,0))*IF($D654="",1,$D654),""))</f>
        <v/>
      </c>
      <c r="I654" s="20">
        <f>IF($C654="","",IFERROR(INDEX('Food List'!$I$5:$I$146,MATCH($C654,'Food List'!$B$5:$B$146,0))*IF($D654="",1,$D654),""))</f>
        <v/>
      </c>
    </row>
    <row r="655">
      <c r="A655" s="39" t="n"/>
      <c r="B655" s="40" t="n"/>
      <c r="C655" s="40" t="n"/>
      <c r="D655" s="41" t="n"/>
      <c r="E655" s="19">
        <f>IF($C655="","",IFERROR(INDEX('Food List'!$E$5:$E$146,MATCH($C655,'Food List'!$B$5:$B$146,0))*IF($D655="",1,$D655),""))</f>
        <v/>
      </c>
      <c r="F655" s="20">
        <f>IF($C655="","",IFERROR(INDEX('Food List'!$F$5:$F$146,MATCH($C655,'Food List'!$B$5:$B$146,0))*IF($D655="",1,$D655),""))</f>
        <v/>
      </c>
      <c r="G655" s="20">
        <f>IF($C655="","",IFERROR(INDEX('Food List'!$G$5:$G$146,MATCH($C655,'Food List'!$B$5:$B$146,0))*IF($D655="",1,$D655),""))</f>
        <v/>
      </c>
      <c r="H655" s="20">
        <f>IF($C655="","",IFERROR(INDEX('Food List'!$H$5:$H$146,MATCH($C655,'Food List'!$B$5:$B$146,0))*IF($D655="",1,$D655),""))</f>
        <v/>
      </c>
      <c r="I655" s="20">
        <f>IF($C655="","",IFERROR(INDEX('Food List'!$I$5:$I$146,MATCH($C655,'Food List'!$B$5:$B$146,0))*IF($D655="",1,$D655),""))</f>
        <v/>
      </c>
    </row>
    <row r="656">
      <c r="A656" s="39" t="n"/>
      <c r="B656" s="40" t="n"/>
      <c r="C656" s="40" t="n"/>
      <c r="D656" s="41" t="n"/>
      <c r="E656" s="19">
        <f>IF($C656="","",IFERROR(INDEX('Food List'!$E$5:$E$146,MATCH($C656,'Food List'!$B$5:$B$146,0))*IF($D656="",1,$D656),""))</f>
        <v/>
      </c>
      <c r="F656" s="20">
        <f>IF($C656="","",IFERROR(INDEX('Food List'!$F$5:$F$146,MATCH($C656,'Food List'!$B$5:$B$146,0))*IF($D656="",1,$D656),""))</f>
        <v/>
      </c>
      <c r="G656" s="20">
        <f>IF($C656="","",IFERROR(INDEX('Food List'!$G$5:$G$146,MATCH($C656,'Food List'!$B$5:$B$146,0))*IF($D656="",1,$D656),""))</f>
        <v/>
      </c>
      <c r="H656" s="20">
        <f>IF($C656="","",IFERROR(INDEX('Food List'!$H$5:$H$146,MATCH($C656,'Food List'!$B$5:$B$146,0))*IF($D656="",1,$D656),""))</f>
        <v/>
      </c>
      <c r="I656" s="20">
        <f>IF($C656="","",IFERROR(INDEX('Food List'!$I$5:$I$146,MATCH($C656,'Food List'!$B$5:$B$146,0))*IF($D656="",1,$D656),""))</f>
        <v/>
      </c>
    </row>
    <row r="657">
      <c r="A657" s="39" t="n"/>
      <c r="B657" s="40" t="n"/>
      <c r="C657" s="40" t="n"/>
      <c r="D657" s="41" t="n"/>
      <c r="E657" s="19">
        <f>IF($C657="","",IFERROR(INDEX('Food List'!$E$5:$E$146,MATCH($C657,'Food List'!$B$5:$B$146,0))*IF($D657="",1,$D657),""))</f>
        <v/>
      </c>
      <c r="F657" s="20">
        <f>IF($C657="","",IFERROR(INDEX('Food List'!$F$5:$F$146,MATCH($C657,'Food List'!$B$5:$B$146,0))*IF($D657="",1,$D657),""))</f>
        <v/>
      </c>
      <c r="G657" s="20">
        <f>IF($C657="","",IFERROR(INDEX('Food List'!$G$5:$G$146,MATCH($C657,'Food List'!$B$5:$B$146,0))*IF($D657="",1,$D657),""))</f>
        <v/>
      </c>
      <c r="H657" s="20">
        <f>IF($C657="","",IFERROR(INDEX('Food List'!$H$5:$H$146,MATCH($C657,'Food List'!$B$5:$B$146,0))*IF($D657="",1,$D657),""))</f>
        <v/>
      </c>
      <c r="I657" s="20">
        <f>IF($C657="","",IFERROR(INDEX('Food List'!$I$5:$I$146,MATCH($C657,'Food List'!$B$5:$B$146,0))*IF($D657="",1,$D657),""))</f>
        <v/>
      </c>
    </row>
    <row r="658">
      <c r="A658" s="39" t="n"/>
      <c r="B658" s="40" t="n"/>
      <c r="C658" s="40" t="n"/>
      <c r="D658" s="41" t="n"/>
      <c r="E658" s="19">
        <f>IF($C658="","",IFERROR(INDEX('Food List'!$E$5:$E$146,MATCH($C658,'Food List'!$B$5:$B$146,0))*IF($D658="",1,$D658),""))</f>
        <v/>
      </c>
      <c r="F658" s="20">
        <f>IF($C658="","",IFERROR(INDEX('Food List'!$F$5:$F$146,MATCH($C658,'Food List'!$B$5:$B$146,0))*IF($D658="",1,$D658),""))</f>
        <v/>
      </c>
      <c r="G658" s="20">
        <f>IF($C658="","",IFERROR(INDEX('Food List'!$G$5:$G$146,MATCH($C658,'Food List'!$B$5:$B$146,0))*IF($D658="",1,$D658),""))</f>
        <v/>
      </c>
      <c r="H658" s="20">
        <f>IF($C658="","",IFERROR(INDEX('Food List'!$H$5:$H$146,MATCH($C658,'Food List'!$B$5:$B$146,0))*IF($D658="",1,$D658),""))</f>
        <v/>
      </c>
      <c r="I658" s="20">
        <f>IF($C658="","",IFERROR(INDEX('Food List'!$I$5:$I$146,MATCH($C658,'Food List'!$B$5:$B$146,0))*IF($D658="",1,$D658),""))</f>
        <v/>
      </c>
    </row>
    <row r="659">
      <c r="A659" s="39" t="n"/>
      <c r="B659" s="40" t="n"/>
      <c r="C659" s="40" t="n"/>
      <c r="D659" s="41" t="n"/>
      <c r="E659" s="19">
        <f>IF($C659="","",IFERROR(INDEX('Food List'!$E$5:$E$146,MATCH($C659,'Food List'!$B$5:$B$146,0))*IF($D659="",1,$D659),""))</f>
        <v/>
      </c>
      <c r="F659" s="20">
        <f>IF($C659="","",IFERROR(INDEX('Food List'!$F$5:$F$146,MATCH($C659,'Food List'!$B$5:$B$146,0))*IF($D659="",1,$D659),""))</f>
        <v/>
      </c>
      <c r="G659" s="20">
        <f>IF($C659="","",IFERROR(INDEX('Food List'!$G$5:$G$146,MATCH($C659,'Food List'!$B$5:$B$146,0))*IF($D659="",1,$D659),""))</f>
        <v/>
      </c>
      <c r="H659" s="20">
        <f>IF($C659="","",IFERROR(INDEX('Food List'!$H$5:$H$146,MATCH($C659,'Food List'!$B$5:$B$146,0))*IF($D659="",1,$D659),""))</f>
        <v/>
      </c>
      <c r="I659" s="20">
        <f>IF($C659="","",IFERROR(INDEX('Food List'!$I$5:$I$146,MATCH($C659,'Food List'!$B$5:$B$146,0))*IF($D659="",1,$D659),""))</f>
        <v/>
      </c>
    </row>
    <row r="660">
      <c r="A660" s="39" t="n"/>
      <c r="B660" s="40" t="n"/>
      <c r="C660" s="40" t="n"/>
      <c r="D660" s="41" t="n"/>
      <c r="E660" s="19">
        <f>IF($C660="","",IFERROR(INDEX('Food List'!$E$5:$E$146,MATCH($C660,'Food List'!$B$5:$B$146,0))*IF($D660="",1,$D660),""))</f>
        <v/>
      </c>
      <c r="F660" s="20">
        <f>IF($C660="","",IFERROR(INDEX('Food List'!$F$5:$F$146,MATCH($C660,'Food List'!$B$5:$B$146,0))*IF($D660="",1,$D660),""))</f>
        <v/>
      </c>
      <c r="G660" s="20">
        <f>IF($C660="","",IFERROR(INDEX('Food List'!$G$5:$G$146,MATCH($C660,'Food List'!$B$5:$B$146,0))*IF($D660="",1,$D660),""))</f>
        <v/>
      </c>
      <c r="H660" s="20">
        <f>IF($C660="","",IFERROR(INDEX('Food List'!$H$5:$H$146,MATCH($C660,'Food List'!$B$5:$B$146,0))*IF($D660="",1,$D660),""))</f>
        <v/>
      </c>
      <c r="I660" s="20">
        <f>IF($C660="","",IFERROR(INDEX('Food List'!$I$5:$I$146,MATCH($C660,'Food List'!$B$5:$B$146,0))*IF($D660="",1,$D660),""))</f>
        <v/>
      </c>
    </row>
    <row r="661">
      <c r="A661" s="39" t="n"/>
      <c r="B661" s="40" t="n"/>
      <c r="C661" s="40" t="n"/>
      <c r="D661" s="41" t="n"/>
      <c r="E661" s="19">
        <f>IF($C661="","",IFERROR(INDEX('Food List'!$E$5:$E$146,MATCH($C661,'Food List'!$B$5:$B$146,0))*IF($D661="",1,$D661),""))</f>
        <v/>
      </c>
      <c r="F661" s="20">
        <f>IF($C661="","",IFERROR(INDEX('Food List'!$F$5:$F$146,MATCH($C661,'Food List'!$B$5:$B$146,0))*IF($D661="",1,$D661),""))</f>
        <v/>
      </c>
      <c r="G661" s="20">
        <f>IF($C661="","",IFERROR(INDEX('Food List'!$G$5:$G$146,MATCH($C661,'Food List'!$B$5:$B$146,0))*IF($D661="",1,$D661),""))</f>
        <v/>
      </c>
      <c r="H661" s="20">
        <f>IF($C661="","",IFERROR(INDEX('Food List'!$H$5:$H$146,MATCH($C661,'Food List'!$B$5:$B$146,0))*IF($D661="",1,$D661),""))</f>
        <v/>
      </c>
      <c r="I661" s="20">
        <f>IF($C661="","",IFERROR(INDEX('Food List'!$I$5:$I$146,MATCH($C661,'Food List'!$B$5:$B$146,0))*IF($D661="",1,$D661),""))</f>
        <v/>
      </c>
    </row>
    <row r="662">
      <c r="A662" s="39" t="n"/>
      <c r="B662" s="40" t="n"/>
      <c r="C662" s="40" t="n"/>
      <c r="D662" s="41" t="n"/>
      <c r="E662" s="19">
        <f>IF($C662="","",IFERROR(INDEX('Food List'!$E$5:$E$146,MATCH($C662,'Food List'!$B$5:$B$146,0))*IF($D662="",1,$D662),""))</f>
        <v/>
      </c>
      <c r="F662" s="20">
        <f>IF($C662="","",IFERROR(INDEX('Food List'!$F$5:$F$146,MATCH($C662,'Food List'!$B$5:$B$146,0))*IF($D662="",1,$D662),""))</f>
        <v/>
      </c>
      <c r="G662" s="20">
        <f>IF($C662="","",IFERROR(INDEX('Food List'!$G$5:$G$146,MATCH($C662,'Food List'!$B$5:$B$146,0))*IF($D662="",1,$D662),""))</f>
        <v/>
      </c>
      <c r="H662" s="20">
        <f>IF($C662="","",IFERROR(INDEX('Food List'!$H$5:$H$146,MATCH($C662,'Food List'!$B$5:$B$146,0))*IF($D662="",1,$D662),""))</f>
        <v/>
      </c>
      <c r="I662" s="20">
        <f>IF($C662="","",IFERROR(INDEX('Food List'!$I$5:$I$146,MATCH($C662,'Food List'!$B$5:$B$146,0))*IF($D662="",1,$D662),""))</f>
        <v/>
      </c>
    </row>
    <row r="663">
      <c r="A663" s="39" t="n"/>
      <c r="B663" s="40" t="n"/>
      <c r="C663" s="40" t="n"/>
      <c r="D663" s="41" t="n"/>
      <c r="E663" s="19">
        <f>IF($C663="","",IFERROR(INDEX('Food List'!$E$5:$E$146,MATCH($C663,'Food List'!$B$5:$B$146,0))*IF($D663="",1,$D663),""))</f>
        <v/>
      </c>
      <c r="F663" s="20">
        <f>IF($C663="","",IFERROR(INDEX('Food List'!$F$5:$F$146,MATCH($C663,'Food List'!$B$5:$B$146,0))*IF($D663="",1,$D663),""))</f>
        <v/>
      </c>
      <c r="G663" s="20">
        <f>IF($C663="","",IFERROR(INDEX('Food List'!$G$5:$G$146,MATCH($C663,'Food List'!$B$5:$B$146,0))*IF($D663="",1,$D663),""))</f>
        <v/>
      </c>
      <c r="H663" s="20">
        <f>IF($C663="","",IFERROR(INDEX('Food List'!$H$5:$H$146,MATCH($C663,'Food List'!$B$5:$B$146,0))*IF($D663="",1,$D663),""))</f>
        <v/>
      </c>
      <c r="I663" s="20">
        <f>IF($C663="","",IFERROR(INDEX('Food List'!$I$5:$I$146,MATCH($C663,'Food List'!$B$5:$B$146,0))*IF($D663="",1,$D663),""))</f>
        <v/>
      </c>
    </row>
    <row r="664">
      <c r="A664" s="39" t="n"/>
      <c r="B664" s="40" t="n"/>
      <c r="C664" s="40" t="n"/>
      <c r="D664" s="41" t="n"/>
      <c r="E664" s="19">
        <f>IF($C664="","",IFERROR(INDEX('Food List'!$E$5:$E$146,MATCH($C664,'Food List'!$B$5:$B$146,0))*IF($D664="",1,$D664),""))</f>
        <v/>
      </c>
      <c r="F664" s="20">
        <f>IF($C664="","",IFERROR(INDEX('Food List'!$F$5:$F$146,MATCH($C664,'Food List'!$B$5:$B$146,0))*IF($D664="",1,$D664),""))</f>
        <v/>
      </c>
      <c r="G664" s="20">
        <f>IF($C664="","",IFERROR(INDEX('Food List'!$G$5:$G$146,MATCH($C664,'Food List'!$B$5:$B$146,0))*IF($D664="",1,$D664),""))</f>
        <v/>
      </c>
      <c r="H664" s="20">
        <f>IF($C664="","",IFERROR(INDEX('Food List'!$H$5:$H$146,MATCH($C664,'Food List'!$B$5:$B$146,0))*IF($D664="",1,$D664),""))</f>
        <v/>
      </c>
      <c r="I664" s="20">
        <f>IF($C664="","",IFERROR(INDEX('Food List'!$I$5:$I$146,MATCH($C664,'Food List'!$B$5:$B$146,0))*IF($D664="",1,$D664),""))</f>
        <v/>
      </c>
    </row>
    <row r="665">
      <c r="A665" s="39" t="n"/>
      <c r="B665" s="40" t="n"/>
      <c r="C665" s="40" t="n"/>
      <c r="D665" s="41" t="n"/>
      <c r="E665" s="19">
        <f>IF($C665="","",IFERROR(INDEX('Food List'!$E$5:$E$146,MATCH($C665,'Food List'!$B$5:$B$146,0))*IF($D665="",1,$D665),""))</f>
        <v/>
      </c>
      <c r="F665" s="20">
        <f>IF($C665="","",IFERROR(INDEX('Food List'!$F$5:$F$146,MATCH($C665,'Food List'!$B$5:$B$146,0))*IF($D665="",1,$D665),""))</f>
        <v/>
      </c>
      <c r="G665" s="20">
        <f>IF($C665="","",IFERROR(INDEX('Food List'!$G$5:$G$146,MATCH($C665,'Food List'!$B$5:$B$146,0))*IF($D665="",1,$D665),""))</f>
        <v/>
      </c>
      <c r="H665" s="20">
        <f>IF($C665="","",IFERROR(INDEX('Food List'!$H$5:$H$146,MATCH($C665,'Food List'!$B$5:$B$146,0))*IF($D665="",1,$D665),""))</f>
        <v/>
      </c>
      <c r="I665" s="20">
        <f>IF($C665="","",IFERROR(INDEX('Food List'!$I$5:$I$146,MATCH($C665,'Food List'!$B$5:$B$146,0))*IF($D665="",1,$D665),""))</f>
        <v/>
      </c>
    </row>
    <row r="666">
      <c r="A666" s="39" t="n"/>
      <c r="B666" s="40" t="n"/>
      <c r="C666" s="40" t="n"/>
      <c r="D666" s="41" t="n"/>
      <c r="E666" s="19">
        <f>IF($C666="","",IFERROR(INDEX('Food List'!$E$5:$E$146,MATCH($C666,'Food List'!$B$5:$B$146,0))*IF($D666="",1,$D666),""))</f>
        <v/>
      </c>
      <c r="F666" s="20">
        <f>IF($C666="","",IFERROR(INDEX('Food List'!$F$5:$F$146,MATCH($C666,'Food List'!$B$5:$B$146,0))*IF($D666="",1,$D666),""))</f>
        <v/>
      </c>
      <c r="G666" s="20">
        <f>IF($C666="","",IFERROR(INDEX('Food List'!$G$5:$G$146,MATCH($C666,'Food List'!$B$5:$B$146,0))*IF($D666="",1,$D666),""))</f>
        <v/>
      </c>
      <c r="H666" s="20">
        <f>IF($C666="","",IFERROR(INDEX('Food List'!$H$5:$H$146,MATCH($C666,'Food List'!$B$5:$B$146,0))*IF($D666="",1,$D666),""))</f>
        <v/>
      </c>
      <c r="I666" s="20">
        <f>IF($C666="","",IFERROR(INDEX('Food List'!$I$5:$I$146,MATCH($C666,'Food List'!$B$5:$B$146,0))*IF($D666="",1,$D666),""))</f>
        <v/>
      </c>
    </row>
    <row r="667">
      <c r="A667" s="39" t="n"/>
      <c r="B667" s="40" t="n"/>
      <c r="C667" s="40" t="n"/>
      <c r="D667" s="41" t="n"/>
      <c r="E667" s="19">
        <f>IF($C667="","",IFERROR(INDEX('Food List'!$E$5:$E$146,MATCH($C667,'Food List'!$B$5:$B$146,0))*IF($D667="",1,$D667),""))</f>
        <v/>
      </c>
      <c r="F667" s="20">
        <f>IF($C667="","",IFERROR(INDEX('Food List'!$F$5:$F$146,MATCH($C667,'Food List'!$B$5:$B$146,0))*IF($D667="",1,$D667),""))</f>
        <v/>
      </c>
      <c r="G667" s="20">
        <f>IF($C667="","",IFERROR(INDEX('Food List'!$G$5:$G$146,MATCH($C667,'Food List'!$B$5:$B$146,0))*IF($D667="",1,$D667),""))</f>
        <v/>
      </c>
      <c r="H667" s="20">
        <f>IF($C667="","",IFERROR(INDEX('Food List'!$H$5:$H$146,MATCH($C667,'Food List'!$B$5:$B$146,0))*IF($D667="",1,$D667),""))</f>
        <v/>
      </c>
      <c r="I667" s="20">
        <f>IF($C667="","",IFERROR(INDEX('Food List'!$I$5:$I$146,MATCH($C667,'Food List'!$B$5:$B$146,0))*IF($D667="",1,$D667),""))</f>
        <v/>
      </c>
    </row>
    <row r="668">
      <c r="A668" s="39" t="n"/>
      <c r="B668" s="40" t="n"/>
      <c r="C668" s="40" t="n"/>
      <c r="D668" s="41" t="n"/>
      <c r="E668" s="19">
        <f>IF($C668="","",IFERROR(INDEX('Food List'!$E$5:$E$146,MATCH($C668,'Food List'!$B$5:$B$146,0))*IF($D668="",1,$D668),""))</f>
        <v/>
      </c>
      <c r="F668" s="20">
        <f>IF($C668="","",IFERROR(INDEX('Food List'!$F$5:$F$146,MATCH($C668,'Food List'!$B$5:$B$146,0))*IF($D668="",1,$D668),""))</f>
        <v/>
      </c>
      <c r="G668" s="20">
        <f>IF($C668="","",IFERROR(INDEX('Food List'!$G$5:$G$146,MATCH($C668,'Food List'!$B$5:$B$146,0))*IF($D668="",1,$D668),""))</f>
        <v/>
      </c>
      <c r="H668" s="20">
        <f>IF($C668="","",IFERROR(INDEX('Food List'!$H$5:$H$146,MATCH($C668,'Food List'!$B$5:$B$146,0))*IF($D668="",1,$D668),""))</f>
        <v/>
      </c>
      <c r="I668" s="20">
        <f>IF($C668="","",IFERROR(INDEX('Food List'!$I$5:$I$146,MATCH($C668,'Food List'!$B$5:$B$146,0))*IF($D668="",1,$D668),""))</f>
        <v/>
      </c>
    </row>
    <row r="669">
      <c r="A669" s="39" t="n"/>
      <c r="B669" s="40" t="n"/>
      <c r="C669" s="40" t="n"/>
      <c r="D669" s="41" t="n"/>
      <c r="E669" s="19">
        <f>IF($C669="","",IFERROR(INDEX('Food List'!$E$5:$E$146,MATCH($C669,'Food List'!$B$5:$B$146,0))*IF($D669="",1,$D669),""))</f>
        <v/>
      </c>
      <c r="F669" s="20">
        <f>IF($C669="","",IFERROR(INDEX('Food List'!$F$5:$F$146,MATCH($C669,'Food List'!$B$5:$B$146,0))*IF($D669="",1,$D669),""))</f>
        <v/>
      </c>
      <c r="G669" s="20">
        <f>IF($C669="","",IFERROR(INDEX('Food List'!$G$5:$G$146,MATCH($C669,'Food List'!$B$5:$B$146,0))*IF($D669="",1,$D669),""))</f>
        <v/>
      </c>
      <c r="H669" s="20">
        <f>IF($C669="","",IFERROR(INDEX('Food List'!$H$5:$H$146,MATCH($C669,'Food List'!$B$5:$B$146,0))*IF($D669="",1,$D669),""))</f>
        <v/>
      </c>
      <c r="I669" s="20">
        <f>IF($C669="","",IFERROR(INDEX('Food List'!$I$5:$I$146,MATCH($C669,'Food List'!$B$5:$B$146,0))*IF($D669="",1,$D669),""))</f>
        <v/>
      </c>
    </row>
    <row r="670">
      <c r="A670" s="39" t="n"/>
      <c r="B670" s="40" t="n"/>
      <c r="C670" s="40" t="n"/>
      <c r="D670" s="41" t="n"/>
      <c r="E670" s="19">
        <f>IF($C670="","",IFERROR(INDEX('Food List'!$E$5:$E$146,MATCH($C670,'Food List'!$B$5:$B$146,0))*IF($D670="",1,$D670),""))</f>
        <v/>
      </c>
      <c r="F670" s="20">
        <f>IF($C670="","",IFERROR(INDEX('Food List'!$F$5:$F$146,MATCH($C670,'Food List'!$B$5:$B$146,0))*IF($D670="",1,$D670),""))</f>
        <v/>
      </c>
      <c r="G670" s="20">
        <f>IF($C670="","",IFERROR(INDEX('Food List'!$G$5:$G$146,MATCH($C670,'Food List'!$B$5:$B$146,0))*IF($D670="",1,$D670),""))</f>
        <v/>
      </c>
      <c r="H670" s="20">
        <f>IF($C670="","",IFERROR(INDEX('Food List'!$H$5:$H$146,MATCH($C670,'Food List'!$B$5:$B$146,0))*IF($D670="",1,$D670),""))</f>
        <v/>
      </c>
      <c r="I670" s="20">
        <f>IF($C670="","",IFERROR(INDEX('Food List'!$I$5:$I$146,MATCH($C670,'Food List'!$B$5:$B$146,0))*IF($D670="",1,$D670),""))</f>
        <v/>
      </c>
    </row>
    <row r="671">
      <c r="A671" s="39" t="n"/>
      <c r="B671" s="40" t="n"/>
      <c r="C671" s="40" t="n"/>
      <c r="D671" s="41" t="n"/>
      <c r="E671" s="19">
        <f>IF($C671="","",IFERROR(INDEX('Food List'!$E$5:$E$146,MATCH($C671,'Food List'!$B$5:$B$146,0))*IF($D671="",1,$D671),""))</f>
        <v/>
      </c>
      <c r="F671" s="20">
        <f>IF($C671="","",IFERROR(INDEX('Food List'!$F$5:$F$146,MATCH($C671,'Food List'!$B$5:$B$146,0))*IF($D671="",1,$D671),""))</f>
        <v/>
      </c>
      <c r="G671" s="20">
        <f>IF($C671="","",IFERROR(INDEX('Food List'!$G$5:$G$146,MATCH($C671,'Food List'!$B$5:$B$146,0))*IF($D671="",1,$D671),""))</f>
        <v/>
      </c>
      <c r="H671" s="20">
        <f>IF($C671="","",IFERROR(INDEX('Food List'!$H$5:$H$146,MATCH($C671,'Food List'!$B$5:$B$146,0))*IF($D671="",1,$D671),""))</f>
        <v/>
      </c>
      <c r="I671" s="20">
        <f>IF($C671="","",IFERROR(INDEX('Food List'!$I$5:$I$146,MATCH($C671,'Food List'!$B$5:$B$146,0))*IF($D671="",1,$D671),""))</f>
        <v/>
      </c>
    </row>
    <row r="672">
      <c r="A672" s="39" t="n"/>
      <c r="B672" s="40" t="n"/>
      <c r="C672" s="40" t="n"/>
      <c r="D672" s="41" t="n"/>
      <c r="E672" s="19">
        <f>IF($C672="","",IFERROR(INDEX('Food List'!$E$5:$E$146,MATCH($C672,'Food List'!$B$5:$B$146,0))*IF($D672="",1,$D672),""))</f>
        <v/>
      </c>
      <c r="F672" s="20">
        <f>IF($C672="","",IFERROR(INDEX('Food List'!$F$5:$F$146,MATCH($C672,'Food List'!$B$5:$B$146,0))*IF($D672="",1,$D672),""))</f>
        <v/>
      </c>
      <c r="G672" s="20">
        <f>IF($C672="","",IFERROR(INDEX('Food List'!$G$5:$G$146,MATCH($C672,'Food List'!$B$5:$B$146,0))*IF($D672="",1,$D672),""))</f>
        <v/>
      </c>
      <c r="H672" s="20">
        <f>IF($C672="","",IFERROR(INDEX('Food List'!$H$5:$H$146,MATCH($C672,'Food List'!$B$5:$B$146,0))*IF($D672="",1,$D672),""))</f>
        <v/>
      </c>
      <c r="I672" s="20">
        <f>IF($C672="","",IFERROR(INDEX('Food List'!$I$5:$I$146,MATCH($C672,'Food List'!$B$5:$B$146,0))*IF($D672="",1,$D672),""))</f>
        <v/>
      </c>
    </row>
    <row r="673">
      <c r="A673" s="39" t="n"/>
      <c r="B673" s="40" t="n"/>
      <c r="C673" s="40" t="n"/>
      <c r="D673" s="41" t="n"/>
      <c r="E673" s="19">
        <f>IF($C673="","",IFERROR(INDEX('Food List'!$E$5:$E$146,MATCH($C673,'Food List'!$B$5:$B$146,0))*IF($D673="",1,$D673),""))</f>
        <v/>
      </c>
      <c r="F673" s="20">
        <f>IF($C673="","",IFERROR(INDEX('Food List'!$F$5:$F$146,MATCH($C673,'Food List'!$B$5:$B$146,0))*IF($D673="",1,$D673),""))</f>
        <v/>
      </c>
      <c r="G673" s="20">
        <f>IF($C673="","",IFERROR(INDEX('Food List'!$G$5:$G$146,MATCH($C673,'Food List'!$B$5:$B$146,0))*IF($D673="",1,$D673),""))</f>
        <v/>
      </c>
      <c r="H673" s="20">
        <f>IF($C673="","",IFERROR(INDEX('Food List'!$H$5:$H$146,MATCH($C673,'Food List'!$B$5:$B$146,0))*IF($D673="",1,$D673),""))</f>
        <v/>
      </c>
      <c r="I673" s="20">
        <f>IF($C673="","",IFERROR(INDEX('Food List'!$I$5:$I$146,MATCH($C673,'Food List'!$B$5:$B$146,0))*IF($D673="",1,$D673),""))</f>
        <v/>
      </c>
    </row>
    <row r="674">
      <c r="A674" s="39" t="n"/>
      <c r="B674" s="40" t="n"/>
      <c r="C674" s="40" t="n"/>
      <c r="D674" s="41" t="n"/>
      <c r="E674" s="19">
        <f>IF($C674="","",IFERROR(INDEX('Food List'!$E$5:$E$146,MATCH($C674,'Food List'!$B$5:$B$146,0))*IF($D674="",1,$D674),""))</f>
        <v/>
      </c>
      <c r="F674" s="20">
        <f>IF($C674="","",IFERROR(INDEX('Food List'!$F$5:$F$146,MATCH($C674,'Food List'!$B$5:$B$146,0))*IF($D674="",1,$D674),""))</f>
        <v/>
      </c>
      <c r="G674" s="20">
        <f>IF($C674="","",IFERROR(INDEX('Food List'!$G$5:$G$146,MATCH($C674,'Food List'!$B$5:$B$146,0))*IF($D674="",1,$D674),""))</f>
        <v/>
      </c>
      <c r="H674" s="20">
        <f>IF($C674="","",IFERROR(INDEX('Food List'!$H$5:$H$146,MATCH($C674,'Food List'!$B$5:$B$146,0))*IF($D674="",1,$D674),""))</f>
        <v/>
      </c>
      <c r="I674" s="20">
        <f>IF($C674="","",IFERROR(INDEX('Food List'!$I$5:$I$146,MATCH($C674,'Food List'!$B$5:$B$146,0))*IF($D674="",1,$D674),""))</f>
        <v/>
      </c>
    </row>
    <row r="675">
      <c r="A675" s="39" t="n"/>
      <c r="B675" s="40" t="n"/>
      <c r="C675" s="40" t="n"/>
      <c r="D675" s="41" t="n"/>
      <c r="E675" s="19">
        <f>IF($C675="","",IFERROR(INDEX('Food List'!$E$5:$E$146,MATCH($C675,'Food List'!$B$5:$B$146,0))*IF($D675="",1,$D675),""))</f>
        <v/>
      </c>
      <c r="F675" s="20">
        <f>IF($C675="","",IFERROR(INDEX('Food List'!$F$5:$F$146,MATCH($C675,'Food List'!$B$5:$B$146,0))*IF($D675="",1,$D675),""))</f>
        <v/>
      </c>
      <c r="G675" s="20">
        <f>IF($C675="","",IFERROR(INDEX('Food List'!$G$5:$G$146,MATCH($C675,'Food List'!$B$5:$B$146,0))*IF($D675="",1,$D675),""))</f>
        <v/>
      </c>
      <c r="H675" s="20">
        <f>IF($C675="","",IFERROR(INDEX('Food List'!$H$5:$H$146,MATCH($C675,'Food List'!$B$5:$B$146,0))*IF($D675="",1,$D675),""))</f>
        <v/>
      </c>
      <c r="I675" s="20">
        <f>IF($C675="","",IFERROR(INDEX('Food List'!$I$5:$I$146,MATCH($C675,'Food List'!$B$5:$B$146,0))*IF($D675="",1,$D675),""))</f>
        <v/>
      </c>
    </row>
    <row r="676">
      <c r="A676" s="39" t="n"/>
      <c r="B676" s="40" t="n"/>
      <c r="C676" s="40" t="n"/>
      <c r="D676" s="41" t="n"/>
      <c r="E676" s="19">
        <f>IF($C676="","",IFERROR(INDEX('Food List'!$E$5:$E$146,MATCH($C676,'Food List'!$B$5:$B$146,0))*IF($D676="",1,$D676),""))</f>
        <v/>
      </c>
      <c r="F676" s="20">
        <f>IF($C676="","",IFERROR(INDEX('Food List'!$F$5:$F$146,MATCH($C676,'Food List'!$B$5:$B$146,0))*IF($D676="",1,$D676),""))</f>
        <v/>
      </c>
      <c r="G676" s="20">
        <f>IF($C676="","",IFERROR(INDEX('Food List'!$G$5:$G$146,MATCH($C676,'Food List'!$B$5:$B$146,0))*IF($D676="",1,$D676),""))</f>
        <v/>
      </c>
      <c r="H676" s="20">
        <f>IF($C676="","",IFERROR(INDEX('Food List'!$H$5:$H$146,MATCH($C676,'Food List'!$B$5:$B$146,0))*IF($D676="",1,$D676),""))</f>
        <v/>
      </c>
      <c r="I676" s="20">
        <f>IF($C676="","",IFERROR(INDEX('Food List'!$I$5:$I$146,MATCH($C676,'Food List'!$B$5:$B$146,0))*IF($D676="",1,$D676),""))</f>
        <v/>
      </c>
    </row>
    <row r="677">
      <c r="A677" s="39" t="n"/>
      <c r="B677" s="40" t="n"/>
      <c r="C677" s="40" t="n"/>
      <c r="D677" s="41" t="n"/>
      <c r="E677" s="19">
        <f>IF($C677="","",IFERROR(INDEX('Food List'!$E$5:$E$146,MATCH($C677,'Food List'!$B$5:$B$146,0))*IF($D677="",1,$D677),""))</f>
        <v/>
      </c>
      <c r="F677" s="20">
        <f>IF($C677="","",IFERROR(INDEX('Food List'!$F$5:$F$146,MATCH($C677,'Food List'!$B$5:$B$146,0))*IF($D677="",1,$D677),""))</f>
        <v/>
      </c>
      <c r="G677" s="20">
        <f>IF($C677="","",IFERROR(INDEX('Food List'!$G$5:$G$146,MATCH($C677,'Food List'!$B$5:$B$146,0))*IF($D677="",1,$D677),""))</f>
        <v/>
      </c>
      <c r="H677" s="20">
        <f>IF($C677="","",IFERROR(INDEX('Food List'!$H$5:$H$146,MATCH($C677,'Food List'!$B$5:$B$146,0))*IF($D677="",1,$D677),""))</f>
        <v/>
      </c>
      <c r="I677" s="20">
        <f>IF($C677="","",IFERROR(INDEX('Food List'!$I$5:$I$146,MATCH($C677,'Food List'!$B$5:$B$146,0))*IF($D677="",1,$D677),""))</f>
        <v/>
      </c>
    </row>
    <row r="678">
      <c r="A678" s="39" t="n"/>
      <c r="B678" s="40" t="n"/>
      <c r="C678" s="40" t="n"/>
      <c r="D678" s="41" t="n"/>
      <c r="E678" s="19">
        <f>IF($C678="","",IFERROR(INDEX('Food List'!$E$5:$E$146,MATCH($C678,'Food List'!$B$5:$B$146,0))*IF($D678="",1,$D678),""))</f>
        <v/>
      </c>
      <c r="F678" s="20">
        <f>IF($C678="","",IFERROR(INDEX('Food List'!$F$5:$F$146,MATCH($C678,'Food List'!$B$5:$B$146,0))*IF($D678="",1,$D678),""))</f>
        <v/>
      </c>
      <c r="G678" s="20">
        <f>IF($C678="","",IFERROR(INDEX('Food List'!$G$5:$G$146,MATCH($C678,'Food List'!$B$5:$B$146,0))*IF($D678="",1,$D678),""))</f>
        <v/>
      </c>
      <c r="H678" s="20">
        <f>IF($C678="","",IFERROR(INDEX('Food List'!$H$5:$H$146,MATCH($C678,'Food List'!$B$5:$B$146,0))*IF($D678="",1,$D678),""))</f>
        <v/>
      </c>
      <c r="I678" s="20">
        <f>IF($C678="","",IFERROR(INDEX('Food List'!$I$5:$I$146,MATCH($C678,'Food List'!$B$5:$B$146,0))*IF($D678="",1,$D678),""))</f>
        <v/>
      </c>
    </row>
    <row r="679">
      <c r="A679" s="39" t="n"/>
      <c r="B679" s="40" t="n"/>
      <c r="C679" s="40" t="n"/>
      <c r="D679" s="41" t="n"/>
      <c r="E679" s="19">
        <f>IF($C679="","",IFERROR(INDEX('Food List'!$E$5:$E$146,MATCH($C679,'Food List'!$B$5:$B$146,0))*IF($D679="",1,$D679),""))</f>
        <v/>
      </c>
      <c r="F679" s="20">
        <f>IF($C679="","",IFERROR(INDEX('Food List'!$F$5:$F$146,MATCH($C679,'Food List'!$B$5:$B$146,0))*IF($D679="",1,$D679),""))</f>
        <v/>
      </c>
      <c r="G679" s="20">
        <f>IF($C679="","",IFERROR(INDEX('Food List'!$G$5:$G$146,MATCH($C679,'Food List'!$B$5:$B$146,0))*IF($D679="",1,$D679),""))</f>
        <v/>
      </c>
      <c r="H679" s="20">
        <f>IF($C679="","",IFERROR(INDEX('Food List'!$H$5:$H$146,MATCH($C679,'Food List'!$B$5:$B$146,0))*IF($D679="",1,$D679),""))</f>
        <v/>
      </c>
      <c r="I679" s="20">
        <f>IF($C679="","",IFERROR(INDEX('Food List'!$I$5:$I$146,MATCH($C679,'Food List'!$B$5:$B$146,0))*IF($D679="",1,$D679),""))</f>
        <v/>
      </c>
    </row>
    <row r="680">
      <c r="A680" s="39" t="n"/>
      <c r="B680" s="40" t="n"/>
      <c r="C680" s="40" t="n"/>
      <c r="D680" s="41" t="n"/>
      <c r="E680" s="19">
        <f>IF($C680="","",IFERROR(INDEX('Food List'!$E$5:$E$146,MATCH($C680,'Food List'!$B$5:$B$146,0))*IF($D680="",1,$D680),""))</f>
        <v/>
      </c>
      <c r="F680" s="20">
        <f>IF($C680="","",IFERROR(INDEX('Food List'!$F$5:$F$146,MATCH($C680,'Food List'!$B$5:$B$146,0))*IF($D680="",1,$D680),""))</f>
        <v/>
      </c>
      <c r="G680" s="20">
        <f>IF($C680="","",IFERROR(INDEX('Food List'!$G$5:$G$146,MATCH($C680,'Food List'!$B$5:$B$146,0))*IF($D680="",1,$D680),""))</f>
        <v/>
      </c>
      <c r="H680" s="20">
        <f>IF($C680="","",IFERROR(INDEX('Food List'!$H$5:$H$146,MATCH($C680,'Food List'!$B$5:$B$146,0))*IF($D680="",1,$D680),""))</f>
        <v/>
      </c>
      <c r="I680" s="20">
        <f>IF($C680="","",IFERROR(INDEX('Food List'!$I$5:$I$146,MATCH($C680,'Food List'!$B$5:$B$146,0))*IF($D680="",1,$D680),""))</f>
        <v/>
      </c>
    </row>
    <row r="681">
      <c r="A681" s="39" t="n"/>
      <c r="B681" s="40" t="n"/>
      <c r="C681" s="40" t="n"/>
      <c r="D681" s="41" t="n"/>
      <c r="E681" s="19">
        <f>IF($C681="","",IFERROR(INDEX('Food List'!$E$5:$E$146,MATCH($C681,'Food List'!$B$5:$B$146,0))*IF($D681="",1,$D681),""))</f>
        <v/>
      </c>
      <c r="F681" s="20">
        <f>IF($C681="","",IFERROR(INDEX('Food List'!$F$5:$F$146,MATCH($C681,'Food List'!$B$5:$B$146,0))*IF($D681="",1,$D681),""))</f>
        <v/>
      </c>
      <c r="G681" s="20">
        <f>IF($C681="","",IFERROR(INDEX('Food List'!$G$5:$G$146,MATCH($C681,'Food List'!$B$5:$B$146,0))*IF($D681="",1,$D681),""))</f>
        <v/>
      </c>
      <c r="H681" s="20">
        <f>IF($C681="","",IFERROR(INDEX('Food List'!$H$5:$H$146,MATCH($C681,'Food List'!$B$5:$B$146,0))*IF($D681="",1,$D681),""))</f>
        <v/>
      </c>
      <c r="I681" s="20">
        <f>IF($C681="","",IFERROR(INDEX('Food List'!$I$5:$I$146,MATCH($C681,'Food List'!$B$5:$B$146,0))*IF($D681="",1,$D681),""))</f>
        <v/>
      </c>
    </row>
    <row r="682">
      <c r="A682" s="39" t="n"/>
      <c r="B682" s="40" t="n"/>
      <c r="C682" s="40" t="n"/>
      <c r="D682" s="41" t="n"/>
      <c r="E682" s="19">
        <f>IF($C682="","",IFERROR(INDEX('Food List'!$E$5:$E$146,MATCH($C682,'Food List'!$B$5:$B$146,0))*IF($D682="",1,$D682),""))</f>
        <v/>
      </c>
      <c r="F682" s="20">
        <f>IF($C682="","",IFERROR(INDEX('Food List'!$F$5:$F$146,MATCH($C682,'Food List'!$B$5:$B$146,0))*IF($D682="",1,$D682),""))</f>
        <v/>
      </c>
      <c r="G682" s="20">
        <f>IF($C682="","",IFERROR(INDEX('Food List'!$G$5:$G$146,MATCH($C682,'Food List'!$B$5:$B$146,0))*IF($D682="",1,$D682),""))</f>
        <v/>
      </c>
      <c r="H682" s="20">
        <f>IF($C682="","",IFERROR(INDEX('Food List'!$H$5:$H$146,MATCH($C682,'Food List'!$B$5:$B$146,0))*IF($D682="",1,$D682),""))</f>
        <v/>
      </c>
      <c r="I682" s="20">
        <f>IF($C682="","",IFERROR(INDEX('Food List'!$I$5:$I$146,MATCH($C682,'Food List'!$B$5:$B$146,0))*IF($D682="",1,$D682),""))</f>
        <v/>
      </c>
    </row>
    <row r="683">
      <c r="A683" s="39" t="n"/>
      <c r="B683" s="40" t="n"/>
      <c r="C683" s="40" t="n"/>
      <c r="D683" s="41" t="n"/>
      <c r="E683" s="19">
        <f>IF($C683="","",IFERROR(INDEX('Food List'!$E$5:$E$146,MATCH($C683,'Food List'!$B$5:$B$146,0))*IF($D683="",1,$D683),""))</f>
        <v/>
      </c>
      <c r="F683" s="20">
        <f>IF($C683="","",IFERROR(INDEX('Food List'!$F$5:$F$146,MATCH($C683,'Food List'!$B$5:$B$146,0))*IF($D683="",1,$D683),""))</f>
        <v/>
      </c>
      <c r="G683" s="20">
        <f>IF($C683="","",IFERROR(INDEX('Food List'!$G$5:$G$146,MATCH($C683,'Food List'!$B$5:$B$146,0))*IF($D683="",1,$D683),""))</f>
        <v/>
      </c>
      <c r="H683" s="20">
        <f>IF($C683="","",IFERROR(INDEX('Food List'!$H$5:$H$146,MATCH($C683,'Food List'!$B$5:$B$146,0))*IF($D683="",1,$D683),""))</f>
        <v/>
      </c>
      <c r="I683" s="20">
        <f>IF($C683="","",IFERROR(INDEX('Food List'!$I$5:$I$146,MATCH($C683,'Food List'!$B$5:$B$146,0))*IF($D683="",1,$D683),""))</f>
        <v/>
      </c>
    </row>
    <row r="684">
      <c r="A684" s="39" t="n"/>
      <c r="B684" s="40" t="n"/>
      <c r="C684" s="40" t="n"/>
      <c r="D684" s="41" t="n"/>
      <c r="E684" s="19">
        <f>IF($C684="","",IFERROR(INDEX('Food List'!$E$5:$E$146,MATCH($C684,'Food List'!$B$5:$B$146,0))*IF($D684="",1,$D684),""))</f>
        <v/>
      </c>
      <c r="F684" s="20">
        <f>IF($C684="","",IFERROR(INDEX('Food List'!$F$5:$F$146,MATCH($C684,'Food List'!$B$5:$B$146,0))*IF($D684="",1,$D684),""))</f>
        <v/>
      </c>
      <c r="G684" s="20">
        <f>IF($C684="","",IFERROR(INDEX('Food List'!$G$5:$G$146,MATCH($C684,'Food List'!$B$5:$B$146,0))*IF($D684="",1,$D684),""))</f>
        <v/>
      </c>
      <c r="H684" s="20">
        <f>IF($C684="","",IFERROR(INDEX('Food List'!$H$5:$H$146,MATCH($C684,'Food List'!$B$5:$B$146,0))*IF($D684="",1,$D684),""))</f>
        <v/>
      </c>
      <c r="I684" s="20">
        <f>IF($C684="","",IFERROR(INDEX('Food List'!$I$5:$I$146,MATCH($C684,'Food List'!$B$5:$B$146,0))*IF($D684="",1,$D684),""))</f>
        <v/>
      </c>
    </row>
    <row r="685">
      <c r="A685" s="39" t="n"/>
      <c r="B685" s="40" t="n"/>
      <c r="C685" s="40" t="n"/>
      <c r="D685" s="41" t="n"/>
      <c r="E685" s="19">
        <f>IF($C685="","",IFERROR(INDEX('Food List'!$E$5:$E$146,MATCH($C685,'Food List'!$B$5:$B$146,0))*IF($D685="",1,$D685),""))</f>
        <v/>
      </c>
      <c r="F685" s="20">
        <f>IF($C685="","",IFERROR(INDEX('Food List'!$F$5:$F$146,MATCH($C685,'Food List'!$B$5:$B$146,0))*IF($D685="",1,$D685),""))</f>
        <v/>
      </c>
      <c r="G685" s="20">
        <f>IF($C685="","",IFERROR(INDEX('Food List'!$G$5:$G$146,MATCH($C685,'Food List'!$B$5:$B$146,0))*IF($D685="",1,$D685),""))</f>
        <v/>
      </c>
      <c r="H685" s="20">
        <f>IF($C685="","",IFERROR(INDEX('Food List'!$H$5:$H$146,MATCH($C685,'Food List'!$B$5:$B$146,0))*IF($D685="",1,$D685),""))</f>
        <v/>
      </c>
      <c r="I685" s="20">
        <f>IF($C685="","",IFERROR(INDEX('Food List'!$I$5:$I$146,MATCH($C685,'Food List'!$B$5:$B$146,0))*IF($D685="",1,$D685),""))</f>
        <v/>
      </c>
    </row>
    <row r="686">
      <c r="A686" s="39" t="n"/>
      <c r="B686" s="40" t="n"/>
      <c r="C686" s="40" t="n"/>
      <c r="D686" s="41" t="n"/>
      <c r="E686" s="19">
        <f>IF($C686="","",IFERROR(INDEX('Food List'!$E$5:$E$146,MATCH($C686,'Food List'!$B$5:$B$146,0))*IF($D686="",1,$D686),""))</f>
        <v/>
      </c>
      <c r="F686" s="20">
        <f>IF($C686="","",IFERROR(INDEX('Food List'!$F$5:$F$146,MATCH($C686,'Food List'!$B$5:$B$146,0))*IF($D686="",1,$D686),""))</f>
        <v/>
      </c>
      <c r="G686" s="20">
        <f>IF($C686="","",IFERROR(INDEX('Food List'!$G$5:$G$146,MATCH($C686,'Food List'!$B$5:$B$146,0))*IF($D686="",1,$D686),""))</f>
        <v/>
      </c>
      <c r="H686" s="20">
        <f>IF($C686="","",IFERROR(INDEX('Food List'!$H$5:$H$146,MATCH($C686,'Food List'!$B$5:$B$146,0))*IF($D686="",1,$D686),""))</f>
        <v/>
      </c>
      <c r="I686" s="20">
        <f>IF($C686="","",IFERROR(INDEX('Food List'!$I$5:$I$146,MATCH($C686,'Food List'!$B$5:$B$146,0))*IF($D686="",1,$D686),""))</f>
        <v/>
      </c>
    </row>
    <row r="687">
      <c r="A687" s="39" t="n"/>
      <c r="B687" s="40" t="n"/>
      <c r="C687" s="40" t="n"/>
      <c r="D687" s="41" t="n"/>
      <c r="E687" s="19">
        <f>IF($C687="","",IFERROR(INDEX('Food List'!$E$5:$E$146,MATCH($C687,'Food List'!$B$5:$B$146,0))*IF($D687="",1,$D687),""))</f>
        <v/>
      </c>
      <c r="F687" s="20">
        <f>IF($C687="","",IFERROR(INDEX('Food List'!$F$5:$F$146,MATCH($C687,'Food List'!$B$5:$B$146,0))*IF($D687="",1,$D687),""))</f>
        <v/>
      </c>
      <c r="G687" s="20">
        <f>IF($C687="","",IFERROR(INDEX('Food List'!$G$5:$G$146,MATCH($C687,'Food List'!$B$5:$B$146,0))*IF($D687="",1,$D687),""))</f>
        <v/>
      </c>
      <c r="H687" s="20">
        <f>IF($C687="","",IFERROR(INDEX('Food List'!$H$5:$H$146,MATCH($C687,'Food List'!$B$5:$B$146,0))*IF($D687="",1,$D687),""))</f>
        <v/>
      </c>
      <c r="I687" s="20">
        <f>IF($C687="","",IFERROR(INDEX('Food List'!$I$5:$I$146,MATCH($C687,'Food List'!$B$5:$B$146,0))*IF($D687="",1,$D687),""))</f>
        <v/>
      </c>
    </row>
    <row r="688">
      <c r="A688" s="39" t="n"/>
      <c r="B688" s="40" t="n"/>
      <c r="C688" s="40" t="n"/>
      <c r="D688" s="41" t="n"/>
      <c r="E688" s="19">
        <f>IF($C688="","",IFERROR(INDEX('Food List'!$E$5:$E$146,MATCH($C688,'Food List'!$B$5:$B$146,0))*IF($D688="",1,$D688),""))</f>
        <v/>
      </c>
      <c r="F688" s="20">
        <f>IF($C688="","",IFERROR(INDEX('Food List'!$F$5:$F$146,MATCH($C688,'Food List'!$B$5:$B$146,0))*IF($D688="",1,$D688),""))</f>
        <v/>
      </c>
      <c r="G688" s="20">
        <f>IF($C688="","",IFERROR(INDEX('Food List'!$G$5:$G$146,MATCH($C688,'Food List'!$B$5:$B$146,0))*IF($D688="",1,$D688),""))</f>
        <v/>
      </c>
      <c r="H688" s="20">
        <f>IF($C688="","",IFERROR(INDEX('Food List'!$H$5:$H$146,MATCH($C688,'Food List'!$B$5:$B$146,0))*IF($D688="",1,$D688),""))</f>
        <v/>
      </c>
      <c r="I688" s="20">
        <f>IF($C688="","",IFERROR(INDEX('Food List'!$I$5:$I$146,MATCH($C688,'Food List'!$B$5:$B$146,0))*IF($D688="",1,$D688),""))</f>
        <v/>
      </c>
    </row>
    <row r="689">
      <c r="A689" s="39" t="n"/>
      <c r="B689" s="40" t="n"/>
      <c r="C689" s="40" t="n"/>
      <c r="D689" s="41" t="n"/>
      <c r="E689" s="19">
        <f>IF($C689="","",IFERROR(INDEX('Food List'!$E$5:$E$146,MATCH($C689,'Food List'!$B$5:$B$146,0))*IF($D689="",1,$D689),""))</f>
        <v/>
      </c>
      <c r="F689" s="20">
        <f>IF($C689="","",IFERROR(INDEX('Food List'!$F$5:$F$146,MATCH($C689,'Food List'!$B$5:$B$146,0))*IF($D689="",1,$D689),""))</f>
        <v/>
      </c>
      <c r="G689" s="20">
        <f>IF($C689="","",IFERROR(INDEX('Food List'!$G$5:$G$146,MATCH($C689,'Food List'!$B$5:$B$146,0))*IF($D689="",1,$D689),""))</f>
        <v/>
      </c>
      <c r="H689" s="20">
        <f>IF($C689="","",IFERROR(INDEX('Food List'!$H$5:$H$146,MATCH($C689,'Food List'!$B$5:$B$146,0))*IF($D689="",1,$D689),""))</f>
        <v/>
      </c>
      <c r="I689" s="20">
        <f>IF($C689="","",IFERROR(INDEX('Food List'!$I$5:$I$146,MATCH($C689,'Food List'!$B$5:$B$146,0))*IF($D689="",1,$D689),""))</f>
        <v/>
      </c>
    </row>
    <row r="690">
      <c r="A690" s="39" t="n"/>
      <c r="B690" s="40" t="n"/>
      <c r="C690" s="40" t="n"/>
      <c r="D690" s="41" t="n"/>
      <c r="E690" s="19">
        <f>IF($C690="","",IFERROR(INDEX('Food List'!$E$5:$E$146,MATCH($C690,'Food List'!$B$5:$B$146,0))*IF($D690="",1,$D690),""))</f>
        <v/>
      </c>
      <c r="F690" s="20">
        <f>IF($C690="","",IFERROR(INDEX('Food List'!$F$5:$F$146,MATCH($C690,'Food List'!$B$5:$B$146,0))*IF($D690="",1,$D690),""))</f>
        <v/>
      </c>
      <c r="G690" s="20">
        <f>IF($C690="","",IFERROR(INDEX('Food List'!$G$5:$G$146,MATCH($C690,'Food List'!$B$5:$B$146,0))*IF($D690="",1,$D690),""))</f>
        <v/>
      </c>
      <c r="H690" s="20">
        <f>IF($C690="","",IFERROR(INDEX('Food List'!$H$5:$H$146,MATCH($C690,'Food List'!$B$5:$B$146,0))*IF($D690="",1,$D690),""))</f>
        <v/>
      </c>
      <c r="I690" s="20">
        <f>IF($C690="","",IFERROR(INDEX('Food List'!$I$5:$I$146,MATCH($C690,'Food List'!$B$5:$B$146,0))*IF($D690="",1,$D690),""))</f>
        <v/>
      </c>
    </row>
    <row r="691">
      <c r="A691" s="39" t="n"/>
      <c r="B691" s="40" t="n"/>
      <c r="C691" s="40" t="n"/>
      <c r="D691" s="41" t="n"/>
      <c r="E691" s="19">
        <f>IF($C691="","",IFERROR(INDEX('Food List'!$E$5:$E$146,MATCH($C691,'Food List'!$B$5:$B$146,0))*IF($D691="",1,$D691),""))</f>
        <v/>
      </c>
      <c r="F691" s="20">
        <f>IF($C691="","",IFERROR(INDEX('Food List'!$F$5:$F$146,MATCH($C691,'Food List'!$B$5:$B$146,0))*IF($D691="",1,$D691),""))</f>
        <v/>
      </c>
      <c r="G691" s="20">
        <f>IF($C691="","",IFERROR(INDEX('Food List'!$G$5:$G$146,MATCH($C691,'Food List'!$B$5:$B$146,0))*IF($D691="",1,$D691),""))</f>
        <v/>
      </c>
      <c r="H691" s="20">
        <f>IF($C691="","",IFERROR(INDEX('Food List'!$H$5:$H$146,MATCH($C691,'Food List'!$B$5:$B$146,0))*IF($D691="",1,$D691),""))</f>
        <v/>
      </c>
      <c r="I691" s="20">
        <f>IF($C691="","",IFERROR(INDEX('Food List'!$I$5:$I$146,MATCH($C691,'Food List'!$B$5:$B$146,0))*IF($D691="",1,$D691),""))</f>
        <v/>
      </c>
    </row>
    <row r="692">
      <c r="A692" s="39" t="n"/>
      <c r="B692" s="40" t="n"/>
      <c r="C692" s="40" t="n"/>
      <c r="D692" s="41" t="n"/>
      <c r="E692" s="19">
        <f>IF($C692="","",IFERROR(INDEX('Food List'!$E$5:$E$146,MATCH($C692,'Food List'!$B$5:$B$146,0))*IF($D692="",1,$D692),""))</f>
        <v/>
      </c>
      <c r="F692" s="20">
        <f>IF($C692="","",IFERROR(INDEX('Food List'!$F$5:$F$146,MATCH($C692,'Food List'!$B$5:$B$146,0))*IF($D692="",1,$D692),""))</f>
        <v/>
      </c>
      <c r="G692" s="20">
        <f>IF($C692="","",IFERROR(INDEX('Food List'!$G$5:$G$146,MATCH($C692,'Food List'!$B$5:$B$146,0))*IF($D692="",1,$D692),""))</f>
        <v/>
      </c>
      <c r="H692" s="20">
        <f>IF($C692="","",IFERROR(INDEX('Food List'!$H$5:$H$146,MATCH($C692,'Food List'!$B$5:$B$146,0))*IF($D692="",1,$D692),""))</f>
        <v/>
      </c>
      <c r="I692" s="20">
        <f>IF($C692="","",IFERROR(INDEX('Food List'!$I$5:$I$146,MATCH($C692,'Food List'!$B$5:$B$146,0))*IF($D692="",1,$D692),""))</f>
        <v/>
      </c>
    </row>
    <row r="693">
      <c r="A693" s="39" t="n"/>
      <c r="B693" s="40" t="n"/>
      <c r="C693" s="40" t="n"/>
      <c r="D693" s="41" t="n"/>
      <c r="E693" s="19">
        <f>IF($C693="","",IFERROR(INDEX('Food List'!$E$5:$E$146,MATCH($C693,'Food List'!$B$5:$B$146,0))*IF($D693="",1,$D693),""))</f>
        <v/>
      </c>
      <c r="F693" s="20">
        <f>IF($C693="","",IFERROR(INDEX('Food List'!$F$5:$F$146,MATCH($C693,'Food List'!$B$5:$B$146,0))*IF($D693="",1,$D693),""))</f>
        <v/>
      </c>
      <c r="G693" s="20">
        <f>IF($C693="","",IFERROR(INDEX('Food List'!$G$5:$G$146,MATCH($C693,'Food List'!$B$5:$B$146,0))*IF($D693="",1,$D693),""))</f>
        <v/>
      </c>
      <c r="H693" s="20">
        <f>IF($C693="","",IFERROR(INDEX('Food List'!$H$5:$H$146,MATCH($C693,'Food List'!$B$5:$B$146,0))*IF($D693="",1,$D693),""))</f>
        <v/>
      </c>
      <c r="I693" s="20">
        <f>IF($C693="","",IFERROR(INDEX('Food List'!$I$5:$I$146,MATCH($C693,'Food List'!$B$5:$B$146,0))*IF($D693="",1,$D693),""))</f>
        <v/>
      </c>
    </row>
    <row r="694">
      <c r="A694" s="39" t="n"/>
      <c r="B694" s="40" t="n"/>
      <c r="C694" s="40" t="n"/>
      <c r="D694" s="41" t="n"/>
      <c r="E694" s="19">
        <f>IF($C694="","",IFERROR(INDEX('Food List'!$E$5:$E$146,MATCH($C694,'Food List'!$B$5:$B$146,0))*IF($D694="",1,$D694),""))</f>
        <v/>
      </c>
      <c r="F694" s="20">
        <f>IF($C694="","",IFERROR(INDEX('Food List'!$F$5:$F$146,MATCH($C694,'Food List'!$B$5:$B$146,0))*IF($D694="",1,$D694),""))</f>
        <v/>
      </c>
      <c r="G694" s="20">
        <f>IF($C694="","",IFERROR(INDEX('Food List'!$G$5:$G$146,MATCH($C694,'Food List'!$B$5:$B$146,0))*IF($D694="",1,$D694),""))</f>
        <v/>
      </c>
      <c r="H694" s="20">
        <f>IF($C694="","",IFERROR(INDEX('Food List'!$H$5:$H$146,MATCH($C694,'Food List'!$B$5:$B$146,0))*IF($D694="",1,$D694),""))</f>
        <v/>
      </c>
      <c r="I694" s="20">
        <f>IF($C694="","",IFERROR(INDEX('Food List'!$I$5:$I$146,MATCH($C694,'Food List'!$B$5:$B$146,0))*IF($D694="",1,$D694),""))</f>
        <v/>
      </c>
    </row>
    <row r="695">
      <c r="A695" s="39" t="n"/>
      <c r="B695" s="40" t="n"/>
      <c r="C695" s="40" t="n"/>
      <c r="D695" s="41" t="n"/>
      <c r="E695" s="19">
        <f>IF($C695="","",IFERROR(INDEX('Food List'!$E$5:$E$146,MATCH($C695,'Food List'!$B$5:$B$146,0))*IF($D695="",1,$D695),""))</f>
        <v/>
      </c>
      <c r="F695" s="20">
        <f>IF($C695="","",IFERROR(INDEX('Food List'!$F$5:$F$146,MATCH($C695,'Food List'!$B$5:$B$146,0))*IF($D695="",1,$D695),""))</f>
        <v/>
      </c>
      <c r="G695" s="20">
        <f>IF($C695="","",IFERROR(INDEX('Food List'!$G$5:$G$146,MATCH($C695,'Food List'!$B$5:$B$146,0))*IF($D695="",1,$D695),""))</f>
        <v/>
      </c>
      <c r="H695" s="20">
        <f>IF($C695="","",IFERROR(INDEX('Food List'!$H$5:$H$146,MATCH($C695,'Food List'!$B$5:$B$146,0))*IF($D695="",1,$D695),""))</f>
        <v/>
      </c>
      <c r="I695" s="20">
        <f>IF($C695="","",IFERROR(INDEX('Food List'!$I$5:$I$146,MATCH($C695,'Food List'!$B$5:$B$146,0))*IF($D695="",1,$D695),""))</f>
        <v/>
      </c>
    </row>
    <row r="696">
      <c r="A696" s="39" t="n"/>
      <c r="B696" s="40" t="n"/>
      <c r="C696" s="40" t="n"/>
      <c r="D696" s="41" t="n"/>
      <c r="E696" s="19">
        <f>IF($C696="","",IFERROR(INDEX('Food List'!$E$5:$E$146,MATCH($C696,'Food List'!$B$5:$B$146,0))*IF($D696="",1,$D696),""))</f>
        <v/>
      </c>
      <c r="F696" s="20">
        <f>IF($C696="","",IFERROR(INDEX('Food List'!$F$5:$F$146,MATCH($C696,'Food List'!$B$5:$B$146,0))*IF($D696="",1,$D696),""))</f>
        <v/>
      </c>
      <c r="G696" s="20">
        <f>IF($C696="","",IFERROR(INDEX('Food List'!$G$5:$G$146,MATCH($C696,'Food List'!$B$5:$B$146,0))*IF($D696="",1,$D696),""))</f>
        <v/>
      </c>
      <c r="H696" s="20">
        <f>IF($C696="","",IFERROR(INDEX('Food List'!$H$5:$H$146,MATCH($C696,'Food List'!$B$5:$B$146,0))*IF($D696="",1,$D696),""))</f>
        <v/>
      </c>
      <c r="I696" s="20">
        <f>IF($C696="","",IFERROR(INDEX('Food List'!$I$5:$I$146,MATCH($C696,'Food List'!$B$5:$B$146,0))*IF($D696="",1,$D696),""))</f>
        <v/>
      </c>
    </row>
    <row r="697">
      <c r="A697" s="39" t="n"/>
      <c r="B697" s="40" t="n"/>
      <c r="C697" s="40" t="n"/>
      <c r="D697" s="41" t="n"/>
      <c r="E697" s="19">
        <f>IF($C697="","",IFERROR(INDEX('Food List'!$E$5:$E$146,MATCH($C697,'Food List'!$B$5:$B$146,0))*IF($D697="",1,$D697),""))</f>
        <v/>
      </c>
      <c r="F697" s="20">
        <f>IF($C697="","",IFERROR(INDEX('Food List'!$F$5:$F$146,MATCH($C697,'Food List'!$B$5:$B$146,0))*IF($D697="",1,$D697),""))</f>
        <v/>
      </c>
      <c r="G697" s="20">
        <f>IF($C697="","",IFERROR(INDEX('Food List'!$G$5:$G$146,MATCH($C697,'Food List'!$B$5:$B$146,0))*IF($D697="",1,$D697),""))</f>
        <v/>
      </c>
      <c r="H697" s="20">
        <f>IF($C697="","",IFERROR(INDEX('Food List'!$H$5:$H$146,MATCH($C697,'Food List'!$B$5:$B$146,0))*IF($D697="",1,$D697),""))</f>
        <v/>
      </c>
      <c r="I697" s="20">
        <f>IF($C697="","",IFERROR(INDEX('Food List'!$I$5:$I$146,MATCH($C697,'Food List'!$B$5:$B$146,0))*IF($D697="",1,$D697),""))</f>
        <v/>
      </c>
    </row>
    <row r="698">
      <c r="A698" s="39" t="n"/>
      <c r="B698" s="40" t="n"/>
      <c r="C698" s="40" t="n"/>
      <c r="D698" s="41" t="n"/>
      <c r="E698" s="19">
        <f>IF($C698="","",IFERROR(INDEX('Food List'!$E$5:$E$146,MATCH($C698,'Food List'!$B$5:$B$146,0))*IF($D698="",1,$D698),""))</f>
        <v/>
      </c>
      <c r="F698" s="20">
        <f>IF($C698="","",IFERROR(INDEX('Food List'!$F$5:$F$146,MATCH($C698,'Food List'!$B$5:$B$146,0))*IF($D698="",1,$D698),""))</f>
        <v/>
      </c>
      <c r="G698" s="20">
        <f>IF($C698="","",IFERROR(INDEX('Food List'!$G$5:$G$146,MATCH($C698,'Food List'!$B$5:$B$146,0))*IF($D698="",1,$D698),""))</f>
        <v/>
      </c>
      <c r="H698" s="20">
        <f>IF($C698="","",IFERROR(INDEX('Food List'!$H$5:$H$146,MATCH($C698,'Food List'!$B$5:$B$146,0))*IF($D698="",1,$D698),""))</f>
        <v/>
      </c>
      <c r="I698" s="20">
        <f>IF($C698="","",IFERROR(INDEX('Food List'!$I$5:$I$146,MATCH($C698,'Food List'!$B$5:$B$146,0))*IF($D698="",1,$D698),""))</f>
        <v/>
      </c>
    </row>
    <row r="699">
      <c r="A699" s="39" t="n"/>
      <c r="B699" s="40" t="n"/>
      <c r="C699" s="40" t="n"/>
      <c r="D699" s="41" t="n"/>
      <c r="E699" s="19">
        <f>IF($C699="","",IFERROR(INDEX('Food List'!$E$5:$E$146,MATCH($C699,'Food List'!$B$5:$B$146,0))*IF($D699="",1,$D699),""))</f>
        <v/>
      </c>
      <c r="F699" s="20">
        <f>IF($C699="","",IFERROR(INDEX('Food List'!$F$5:$F$146,MATCH($C699,'Food List'!$B$5:$B$146,0))*IF($D699="",1,$D699),""))</f>
        <v/>
      </c>
      <c r="G699" s="20">
        <f>IF($C699="","",IFERROR(INDEX('Food List'!$G$5:$G$146,MATCH($C699,'Food List'!$B$5:$B$146,0))*IF($D699="",1,$D699),""))</f>
        <v/>
      </c>
      <c r="H699" s="20">
        <f>IF($C699="","",IFERROR(INDEX('Food List'!$H$5:$H$146,MATCH($C699,'Food List'!$B$5:$B$146,0))*IF($D699="",1,$D699),""))</f>
        <v/>
      </c>
      <c r="I699" s="20">
        <f>IF($C699="","",IFERROR(INDEX('Food List'!$I$5:$I$146,MATCH($C699,'Food List'!$B$5:$B$146,0))*IF($D699="",1,$D699),""))</f>
        <v/>
      </c>
    </row>
    <row r="700">
      <c r="A700" s="39" t="n"/>
      <c r="B700" s="40" t="n"/>
      <c r="C700" s="40" t="n"/>
      <c r="D700" s="41" t="n"/>
      <c r="E700" s="19">
        <f>IF($C700="","",IFERROR(INDEX('Food List'!$E$5:$E$146,MATCH($C700,'Food List'!$B$5:$B$146,0))*IF($D700="",1,$D700),""))</f>
        <v/>
      </c>
      <c r="F700" s="20">
        <f>IF($C700="","",IFERROR(INDEX('Food List'!$F$5:$F$146,MATCH($C700,'Food List'!$B$5:$B$146,0))*IF($D700="",1,$D700),""))</f>
        <v/>
      </c>
      <c r="G700" s="20">
        <f>IF($C700="","",IFERROR(INDEX('Food List'!$G$5:$G$146,MATCH($C700,'Food List'!$B$5:$B$146,0))*IF($D700="",1,$D700),""))</f>
        <v/>
      </c>
      <c r="H700" s="20">
        <f>IF($C700="","",IFERROR(INDEX('Food List'!$H$5:$H$146,MATCH($C700,'Food List'!$B$5:$B$146,0))*IF($D700="",1,$D700),""))</f>
        <v/>
      </c>
      <c r="I700" s="20">
        <f>IF($C700="","",IFERROR(INDEX('Food List'!$I$5:$I$146,MATCH($C700,'Food List'!$B$5:$B$146,0))*IF($D700="",1,$D700),""))</f>
        <v/>
      </c>
    </row>
    <row r="701">
      <c r="A701" s="39" t="n"/>
      <c r="B701" s="40" t="n"/>
      <c r="C701" s="40" t="n"/>
      <c r="D701" s="41" t="n"/>
      <c r="E701" s="19">
        <f>IF($C701="","",IFERROR(INDEX('Food List'!$E$5:$E$146,MATCH($C701,'Food List'!$B$5:$B$146,0))*IF($D701="",1,$D701),""))</f>
        <v/>
      </c>
      <c r="F701" s="20">
        <f>IF($C701="","",IFERROR(INDEX('Food List'!$F$5:$F$146,MATCH($C701,'Food List'!$B$5:$B$146,0))*IF($D701="",1,$D701),""))</f>
        <v/>
      </c>
      <c r="G701" s="20">
        <f>IF($C701="","",IFERROR(INDEX('Food List'!$G$5:$G$146,MATCH($C701,'Food List'!$B$5:$B$146,0))*IF($D701="",1,$D701),""))</f>
        <v/>
      </c>
      <c r="H701" s="20">
        <f>IF($C701="","",IFERROR(INDEX('Food List'!$H$5:$H$146,MATCH($C701,'Food List'!$B$5:$B$146,0))*IF($D701="",1,$D701),""))</f>
        <v/>
      </c>
      <c r="I701" s="20">
        <f>IF($C701="","",IFERROR(INDEX('Food List'!$I$5:$I$146,MATCH($C701,'Food List'!$B$5:$B$146,0))*IF($D701="",1,$D701),""))</f>
        <v/>
      </c>
    </row>
    <row r="702">
      <c r="A702" s="39" t="n"/>
      <c r="B702" s="40" t="n"/>
      <c r="C702" s="40" t="n"/>
      <c r="D702" s="41" t="n"/>
      <c r="E702" s="19">
        <f>IF($C702="","",IFERROR(INDEX('Food List'!$E$5:$E$146,MATCH($C702,'Food List'!$B$5:$B$146,0))*IF($D702="",1,$D702),""))</f>
        <v/>
      </c>
      <c r="F702" s="20">
        <f>IF($C702="","",IFERROR(INDEX('Food List'!$F$5:$F$146,MATCH($C702,'Food List'!$B$5:$B$146,0))*IF($D702="",1,$D702),""))</f>
        <v/>
      </c>
      <c r="G702" s="20">
        <f>IF($C702="","",IFERROR(INDEX('Food List'!$G$5:$G$146,MATCH($C702,'Food List'!$B$5:$B$146,0))*IF($D702="",1,$D702),""))</f>
        <v/>
      </c>
      <c r="H702" s="20">
        <f>IF($C702="","",IFERROR(INDEX('Food List'!$H$5:$H$146,MATCH($C702,'Food List'!$B$5:$B$146,0))*IF($D702="",1,$D702),""))</f>
        <v/>
      </c>
      <c r="I702" s="20">
        <f>IF($C702="","",IFERROR(INDEX('Food List'!$I$5:$I$146,MATCH($C702,'Food List'!$B$5:$B$146,0))*IF($D702="",1,$D702),""))</f>
        <v/>
      </c>
    </row>
    <row r="703">
      <c r="A703" s="39" t="n"/>
      <c r="B703" s="40" t="n"/>
      <c r="C703" s="40" t="n"/>
      <c r="D703" s="41" t="n"/>
      <c r="E703" s="19">
        <f>IF($C703="","",IFERROR(INDEX('Food List'!$E$5:$E$146,MATCH($C703,'Food List'!$B$5:$B$146,0))*IF($D703="",1,$D703),""))</f>
        <v/>
      </c>
      <c r="F703" s="20">
        <f>IF($C703="","",IFERROR(INDEX('Food List'!$F$5:$F$146,MATCH($C703,'Food List'!$B$5:$B$146,0))*IF($D703="",1,$D703),""))</f>
        <v/>
      </c>
      <c r="G703" s="20">
        <f>IF($C703="","",IFERROR(INDEX('Food List'!$G$5:$G$146,MATCH($C703,'Food List'!$B$5:$B$146,0))*IF($D703="",1,$D703),""))</f>
        <v/>
      </c>
      <c r="H703" s="20">
        <f>IF($C703="","",IFERROR(INDEX('Food List'!$H$5:$H$146,MATCH($C703,'Food List'!$B$5:$B$146,0))*IF($D703="",1,$D703),""))</f>
        <v/>
      </c>
      <c r="I703" s="20">
        <f>IF($C703="","",IFERROR(INDEX('Food List'!$I$5:$I$146,MATCH($C703,'Food List'!$B$5:$B$146,0))*IF($D703="",1,$D703),""))</f>
        <v/>
      </c>
    </row>
    <row r="704">
      <c r="A704" s="39" t="n"/>
      <c r="B704" s="40" t="n"/>
      <c r="C704" s="40" t="n"/>
      <c r="D704" s="41" t="n"/>
      <c r="E704" s="19">
        <f>IF($C704="","",IFERROR(INDEX('Food List'!$E$5:$E$146,MATCH($C704,'Food List'!$B$5:$B$146,0))*IF($D704="",1,$D704),""))</f>
        <v/>
      </c>
      <c r="F704" s="20">
        <f>IF($C704="","",IFERROR(INDEX('Food List'!$F$5:$F$146,MATCH($C704,'Food List'!$B$5:$B$146,0))*IF($D704="",1,$D704),""))</f>
        <v/>
      </c>
      <c r="G704" s="20">
        <f>IF($C704="","",IFERROR(INDEX('Food List'!$G$5:$G$146,MATCH($C704,'Food List'!$B$5:$B$146,0))*IF($D704="",1,$D704),""))</f>
        <v/>
      </c>
      <c r="H704" s="20">
        <f>IF($C704="","",IFERROR(INDEX('Food List'!$H$5:$H$146,MATCH($C704,'Food List'!$B$5:$B$146,0))*IF($D704="",1,$D704),""))</f>
        <v/>
      </c>
      <c r="I704" s="20">
        <f>IF($C704="","",IFERROR(INDEX('Food List'!$I$5:$I$146,MATCH($C704,'Food List'!$B$5:$B$146,0))*IF($D704="",1,$D704),""))</f>
        <v/>
      </c>
    </row>
    <row r="705">
      <c r="A705" s="39" t="n"/>
      <c r="B705" s="40" t="n"/>
      <c r="C705" s="40" t="n"/>
      <c r="D705" s="41" t="n"/>
      <c r="E705" s="19">
        <f>IF($C705="","",IFERROR(INDEX('Food List'!$E$5:$E$146,MATCH($C705,'Food List'!$B$5:$B$146,0))*IF($D705="",1,$D705),""))</f>
        <v/>
      </c>
      <c r="F705" s="20">
        <f>IF($C705="","",IFERROR(INDEX('Food List'!$F$5:$F$146,MATCH($C705,'Food List'!$B$5:$B$146,0))*IF($D705="",1,$D705),""))</f>
        <v/>
      </c>
      <c r="G705" s="20">
        <f>IF($C705="","",IFERROR(INDEX('Food List'!$G$5:$G$146,MATCH($C705,'Food List'!$B$5:$B$146,0))*IF($D705="",1,$D705),""))</f>
        <v/>
      </c>
      <c r="H705" s="20">
        <f>IF($C705="","",IFERROR(INDEX('Food List'!$H$5:$H$146,MATCH($C705,'Food List'!$B$5:$B$146,0))*IF($D705="",1,$D705),""))</f>
        <v/>
      </c>
      <c r="I705" s="20">
        <f>IF($C705="","",IFERROR(INDEX('Food List'!$I$5:$I$146,MATCH($C705,'Food List'!$B$5:$B$146,0))*IF($D705="",1,$D705),""))</f>
        <v/>
      </c>
    </row>
    <row r="706">
      <c r="A706" s="39" t="n"/>
      <c r="B706" s="40" t="n"/>
      <c r="C706" s="40" t="n"/>
      <c r="D706" s="41" t="n"/>
      <c r="E706" s="19">
        <f>IF($C706="","",IFERROR(INDEX('Food List'!$E$5:$E$146,MATCH($C706,'Food List'!$B$5:$B$146,0))*IF($D706="",1,$D706),""))</f>
        <v/>
      </c>
      <c r="F706" s="20">
        <f>IF($C706="","",IFERROR(INDEX('Food List'!$F$5:$F$146,MATCH($C706,'Food List'!$B$5:$B$146,0))*IF($D706="",1,$D706),""))</f>
        <v/>
      </c>
      <c r="G706" s="20">
        <f>IF($C706="","",IFERROR(INDEX('Food List'!$G$5:$G$146,MATCH($C706,'Food List'!$B$5:$B$146,0))*IF($D706="",1,$D706),""))</f>
        <v/>
      </c>
      <c r="H706" s="20">
        <f>IF($C706="","",IFERROR(INDEX('Food List'!$H$5:$H$146,MATCH($C706,'Food List'!$B$5:$B$146,0))*IF($D706="",1,$D706),""))</f>
        <v/>
      </c>
      <c r="I706" s="20">
        <f>IF($C706="","",IFERROR(INDEX('Food List'!$I$5:$I$146,MATCH($C706,'Food List'!$B$5:$B$146,0))*IF($D706="",1,$D706),""))</f>
        <v/>
      </c>
    </row>
    <row r="707">
      <c r="A707" s="39" t="n"/>
      <c r="B707" s="40" t="n"/>
      <c r="C707" s="40" t="n"/>
      <c r="D707" s="41" t="n"/>
      <c r="E707" s="19">
        <f>IF($C707="","",IFERROR(INDEX('Food List'!$E$5:$E$146,MATCH($C707,'Food List'!$B$5:$B$146,0))*IF($D707="",1,$D707),""))</f>
        <v/>
      </c>
      <c r="F707" s="20">
        <f>IF($C707="","",IFERROR(INDEX('Food List'!$F$5:$F$146,MATCH($C707,'Food List'!$B$5:$B$146,0))*IF($D707="",1,$D707),""))</f>
        <v/>
      </c>
      <c r="G707" s="20">
        <f>IF($C707="","",IFERROR(INDEX('Food List'!$G$5:$G$146,MATCH($C707,'Food List'!$B$5:$B$146,0))*IF($D707="",1,$D707),""))</f>
        <v/>
      </c>
      <c r="H707" s="20">
        <f>IF($C707="","",IFERROR(INDEX('Food List'!$H$5:$H$146,MATCH($C707,'Food List'!$B$5:$B$146,0))*IF($D707="",1,$D707),""))</f>
        <v/>
      </c>
      <c r="I707" s="20">
        <f>IF($C707="","",IFERROR(INDEX('Food List'!$I$5:$I$146,MATCH($C707,'Food List'!$B$5:$B$146,0))*IF($D707="",1,$D707),""))</f>
        <v/>
      </c>
    </row>
    <row r="708">
      <c r="A708" s="39" t="n"/>
      <c r="B708" s="40" t="n"/>
      <c r="C708" s="40" t="n"/>
      <c r="D708" s="41" t="n"/>
      <c r="E708" s="19">
        <f>IF($C708="","",IFERROR(INDEX('Food List'!$E$5:$E$146,MATCH($C708,'Food List'!$B$5:$B$146,0))*IF($D708="",1,$D708),""))</f>
        <v/>
      </c>
      <c r="F708" s="20">
        <f>IF($C708="","",IFERROR(INDEX('Food List'!$F$5:$F$146,MATCH($C708,'Food List'!$B$5:$B$146,0))*IF($D708="",1,$D708),""))</f>
        <v/>
      </c>
      <c r="G708" s="20">
        <f>IF($C708="","",IFERROR(INDEX('Food List'!$G$5:$G$146,MATCH($C708,'Food List'!$B$5:$B$146,0))*IF($D708="",1,$D708),""))</f>
        <v/>
      </c>
      <c r="H708" s="20">
        <f>IF($C708="","",IFERROR(INDEX('Food List'!$H$5:$H$146,MATCH($C708,'Food List'!$B$5:$B$146,0))*IF($D708="",1,$D708),""))</f>
        <v/>
      </c>
      <c r="I708" s="20">
        <f>IF($C708="","",IFERROR(INDEX('Food List'!$I$5:$I$146,MATCH($C708,'Food List'!$B$5:$B$146,0))*IF($D708="",1,$D708),""))</f>
        <v/>
      </c>
    </row>
    <row r="709">
      <c r="A709" s="39" t="n"/>
      <c r="B709" s="40" t="n"/>
      <c r="C709" s="40" t="n"/>
      <c r="D709" s="41" t="n"/>
      <c r="E709" s="19">
        <f>IF($C709="","",IFERROR(INDEX('Food List'!$E$5:$E$146,MATCH($C709,'Food List'!$B$5:$B$146,0))*IF($D709="",1,$D709),""))</f>
        <v/>
      </c>
      <c r="F709" s="20">
        <f>IF($C709="","",IFERROR(INDEX('Food List'!$F$5:$F$146,MATCH($C709,'Food List'!$B$5:$B$146,0))*IF($D709="",1,$D709),""))</f>
        <v/>
      </c>
      <c r="G709" s="20">
        <f>IF($C709="","",IFERROR(INDEX('Food List'!$G$5:$G$146,MATCH($C709,'Food List'!$B$5:$B$146,0))*IF($D709="",1,$D709),""))</f>
        <v/>
      </c>
      <c r="H709" s="20">
        <f>IF($C709="","",IFERROR(INDEX('Food List'!$H$5:$H$146,MATCH($C709,'Food List'!$B$5:$B$146,0))*IF($D709="",1,$D709),""))</f>
        <v/>
      </c>
      <c r="I709" s="20">
        <f>IF($C709="","",IFERROR(INDEX('Food List'!$I$5:$I$146,MATCH($C709,'Food List'!$B$5:$B$146,0))*IF($D709="",1,$D709),""))</f>
        <v/>
      </c>
    </row>
    <row r="710">
      <c r="A710" s="39" t="n"/>
      <c r="B710" s="40" t="n"/>
      <c r="C710" s="40" t="n"/>
      <c r="D710" s="41" t="n"/>
      <c r="E710" s="19">
        <f>IF($C710="","",IFERROR(INDEX('Food List'!$E$5:$E$146,MATCH($C710,'Food List'!$B$5:$B$146,0))*IF($D710="",1,$D710),""))</f>
        <v/>
      </c>
      <c r="F710" s="20">
        <f>IF($C710="","",IFERROR(INDEX('Food List'!$F$5:$F$146,MATCH($C710,'Food List'!$B$5:$B$146,0))*IF($D710="",1,$D710),""))</f>
        <v/>
      </c>
      <c r="G710" s="20">
        <f>IF($C710="","",IFERROR(INDEX('Food List'!$G$5:$G$146,MATCH($C710,'Food List'!$B$5:$B$146,0))*IF($D710="",1,$D710),""))</f>
        <v/>
      </c>
      <c r="H710" s="20">
        <f>IF($C710="","",IFERROR(INDEX('Food List'!$H$5:$H$146,MATCH($C710,'Food List'!$B$5:$B$146,0))*IF($D710="",1,$D710),""))</f>
        <v/>
      </c>
      <c r="I710" s="20">
        <f>IF($C710="","",IFERROR(INDEX('Food List'!$I$5:$I$146,MATCH($C710,'Food List'!$B$5:$B$146,0))*IF($D710="",1,$D710),""))</f>
        <v/>
      </c>
    </row>
    <row r="711">
      <c r="A711" s="39" t="n"/>
      <c r="B711" s="40" t="n"/>
      <c r="C711" s="40" t="n"/>
      <c r="D711" s="41" t="n"/>
      <c r="E711" s="19">
        <f>IF($C711="","",IFERROR(INDEX('Food List'!$E$5:$E$146,MATCH($C711,'Food List'!$B$5:$B$146,0))*IF($D711="",1,$D711),""))</f>
        <v/>
      </c>
      <c r="F711" s="20">
        <f>IF($C711="","",IFERROR(INDEX('Food List'!$F$5:$F$146,MATCH($C711,'Food List'!$B$5:$B$146,0))*IF($D711="",1,$D711),""))</f>
        <v/>
      </c>
      <c r="G711" s="20">
        <f>IF($C711="","",IFERROR(INDEX('Food List'!$G$5:$G$146,MATCH($C711,'Food List'!$B$5:$B$146,0))*IF($D711="",1,$D711),""))</f>
        <v/>
      </c>
      <c r="H711" s="20">
        <f>IF($C711="","",IFERROR(INDEX('Food List'!$H$5:$H$146,MATCH($C711,'Food List'!$B$5:$B$146,0))*IF($D711="",1,$D711),""))</f>
        <v/>
      </c>
      <c r="I711" s="20">
        <f>IF($C711="","",IFERROR(INDEX('Food List'!$I$5:$I$146,MATCH($C711,'Food List'!$B$5:$B$146,0))*IF($D711="",1,$D711),""))</f>
        <v/>
      </c>
    </row>
    <row r="712">
      <c r="A712" s="39" t="n"/>
      <c r="B712" s="40" t="n"/>
      <c r="C712" s="40" t="n"/>
      <c r="D712" s="41" t="n"/>
      <c r="E712" s="19">
        <f>IF($C712="","",IFERROR(INDEX('Food List'!$E$5:$E$146,MATCH($C712,'Food List'!$B$5:$B$146,0))*IF($D712="",1,$D712),""))</f>
        <v/>
      </c>
      <c r="F712" s="20">
        <f>IF($C712="","",IFERROR(INDEX('Food List'!$F$5:$F$146,MATCH($C712,'Food List'!$B$5:$B$146,0))*IF($D712="",1,$D712),""))</f>
        <v/>
      </c>
      <c r="G712" s="20">
        <f>IF($C712="","",IFERROR(INDEX('Food List'!$G$5:$G$146,MATCH($C712,'Food List'!$B$5:$B$146,0))*IF($D712="",1,$D712),""))</f>
        <v/>
      </c>
      <c r="H712" s="20">
        <f>IF($C712="","",IFERROR(INDEX('Food List'!$H$5:$H$146,MATCH($C712,'Food List'!$B$5:$B$146,0))*IF($D712="",1,$D712),""))</f>
        <v/>
      </c>
      <c r="I712" s="20">
        <f>IF($C712="","",IFERROR(INDEX('Food List'!$I$5:$I$146,MATCH($C712,'Food List'!$B$5:$B$146,0))*IF($D712="",1,$D712),""))</f>
        <v/>
      </c>
    </row>
    <row r="713">
      <c r="A713" s="39" t="n"/>
      <c r="B713" s="40" t="n"/>
      <c r="C713" s="40" t="n"/>
      <c r="D713" s="41" t="n"/>
      <c r="E713" s="19">
        <f>IF($C713="","",IFERROR(INDEX('Food List'!$E$5:$E$146,MATCH($C713,'Food List'!$B$5:$B$146,0))*IF($D713="",1,$D713),""))</f>
        <v/>
      </c>
      <c r="F713" s="20">
        <f>IF($C713="","",IFERROR(INDEX('Food List'!$F$5:$F$146,MATCH($C713,'Food List'!$B$5:$B$146,0))*IF($D713="",1,$D713),""))</f>
        <v/>
      </c>
      <c r="G713" s="20">
        <f>IF($C713="","",IFERROR(INDEX('Food List'!$G$5:$G$146,MATCH($C713,'Food List'!$B$5:$B$146,0))*IF($D713="",1,$D713),""))</f>
        <v/>
      </c>
      <c r="H713" s="20">
        <f>IF($C713="","",IFERROR(INDEX('Food List'!$H$5:$H$146,MATCH($C713,'Food List'!$B$5:$B$146,0))*IF($D713="",1,$D713),""))</f>
        <v/>
      </c>
      <c r="I713" s="20">
        <f>IF($C713="","",IFERROR(INDEX('Food List'!$I$5:$I$146,MATCH($C713,'Food List'!$B$5:$B$146,0))*IF($D713="",1,$D713),""))</f>
        <v/>
      </c>
    </row>
    <row r="714">
      <c r="A714" s="39" t="n"/>
      <c r="B714" s="40" t="n"/>
      <c r="C714" s="40" t="n"/>
      <c r="D714" s="41" t="n"/>
      <c r="E714" s="19">
        <f>IF($C714="","",IFERROR(INDEX('Food List'!$E$5:$E$146,MATCH($C714,'Food List'!$B$5:$B$146,0))*IF($D714="",1,$D714),""))</f>
        <v/>
      </c>
      <c r="F714" s="20">
        <f>IF($C714="","",IFERROR(INDEX('Food List'!$F$5:$F$146,MATCH($C714,'Food List'!$B$5:$B$146,0))*IF($D714="",1,$D714),""))</f>
        <v/>
      </c>
      <c r="G714" s="20">
        <f>IF($C714="","",IFERROR(INDEX('Food List'!$G$5:$G$146,MATCH($C714,'Food List'!$B$5:$B$146,0))*IF($D714="",1,$D714),""))</f>
        <v/>
      </c>
      <c r="H714" s="20">
        <f>IF($C714="","",IFERROR(INDEX('Food List'!$H$5:$H$146,MATCH($C714,'Food List'!$B$5:$B$146,0))*IF($D714="",1,$D714),""))</f>
        <v/>
      </c>
      <c r="I714" s="20">
        <f>IF($C714="","",IFERROR(INDEX('Food List'!$I$5:$I$146,MATCH($C714,'Food List'!$B$5:$B$146,0))*IF($D714="",1,$D714),""))</f>
        <v/>
      </c>
    </row>
    <row r="715">
      <c r="A715" s="39" t="n"/>
      <c r="B715" s="40" t="n"/>
      <c r="C715" s="40" t="n"/>
      <c r="D715" s="41" t="n"/>
      <c r="E715" s="19">
        <f>IF($C715="","",IFERROR(INDEX('Food List'!$E$5:$E$146,MATCH($C715,'Food List'!$B$5:$B$146,0))*IF($D715="",1,$D715),""))</f>
        <v/>
      </c>
      <c r="F715" s="20">
        <f>IF($C715="","",IFERROR(INDEX('Food List'!$F$5:$F$146,MATCH($C715,'Food List'!$B$5:$B$146,0))*IF($D715="",1,$D715),""))</f>
        <v/>
      </c>
      <c r="G715" s="20">
        <f>IF($C715="","",IFERROR(INDEX('Food List'!$G$5:$G$146,MATCH($C715,'Food List'!$B$5:$B$146,0))*IF($D715="",1,$D715),""))</f>
        <v/>
      </c>
      <c r="H715" s="20">
        <f>IF($C715="","",IFERROR(INDEX('Food List'!$H$5:$H$146,MATCH($C715,'Food List'!$B$5:$B$146,0))*IF($D715="",1,$D715),""))</f>
        <v/>
      </c>
      <c r="I715" s="20">
        <f>IF($C715="","",IFERROR(INDEX('Food List'!$I$5:$I$146,MATCH($C715,'Food List'!$B$5:$B$146,0))*IF($D715="",1,$D715),""))</f>
        <v/>
      </c>
    </row>
    <row r="716">
      <c r="A716" s="39" t="n"/>
      <c r="B716" s="40" t="n"/>
      <c r="C716" s="40" t="n"/>
      <c r="D716" s="41" t="n"/>
      <c r="E716" s="19">
        <f>IF($C716="","",IFERROR(INDEX('Food List'!$E$5:$E$146,MATCH($C716,'Food List'!$B$5:$B$146,0))*IF($D716="",1,$D716),""))</f>
        <v/>
      </c>
      <c r="F716" s="20">
        <f>IF($C716="","",IFERROR(INDEX('Food List'!$F$5:$F$146,MATCH($C716,'Food List'!$B$5:$B$146,0))*IF($D716="",1,$D716),""))</f>
        <v/>
      </c>
      <c r="G716" s="20">
        <f>IF($C716="","",IFERROR(INDEX('Food List'!$G$5:$G$146,MATCH($C716,'Food List'!$B$5:$B$146,0))*IF($D716="",1,$D716),""))</f>
        <v/>
      </c>
      <c r="H716" s="20">
        <f>IF($C716="","",IFERROR(INDEX('Food List'!$H$5:$H$146,MATCH($C716,'Food List'!$B$5:$B$146,0))*IF($D716="",1,$D716),""))</f>
        <v/>
      </c>
      <c r="I716" s="20">
        <f>IF($C716="","",IFERROR(INDEX('Food List'!$I$5:$I$146,MATCH($C716,'Food List'!$B$5:$B$146,0))*IF($D716="",1,$D716),""))</f>
        <v/>
      </c>
    </row>
    <row r="717">
      <c r="A717" s="39" t="n"/>
      <c r="B717" s="40" t="n"/>
      <c r="C717" s="40" t="n"/>
      <c r="D717" s="41" t="n"/>
      <c r="E717" s="19">
        <f>IF($C717="","",IFERROR(INDEX('Food List'!$E$5:$E$146,MATCH($C717,'Food List'!$B$5:$B$146,0))*IF($D717="",1,$D717),""))</f>
        <v/>
      </c>
      <c r="F717" s="20">
        <f>IF($C717="","",IFERROR(INDEX('Food List'!$F$5:$F$146,MATCH($C717,'Food List'!$B$5:$B$146,0))*IF($D717="",1,$D717),""))</f>
        <v/>
      </c>
      <c r="G717" s="20">
        <f>IF($C717="","",IFERROR(INDEX('Food List'!$G$5:$G$146,MATCH($C717,'Food List'!$B$5:$B$146,0))*IF($D717="",1,$D717),""))</f>
        <v/>
      </c>
      <c r="H717" s="20">
        <f>IF($C717="","",IFERROR(INDEX('Food List'!$H$5:$H$146,MATCH($C717,'Food List'!$B$5:$B$146,0))*IF($D717="",1,$D717),""))</f>
        <v/>
      </c>
      <c r="I717" s="20">
        <f>IF($C717="","",IFERROR(INDEX('Food List'!$I$5:$I$146,MATCH($C717,'Food List'!$B$5:$B$146,0))*IF($D717="",1,$D717),""))</f>
        <v/>
      </c>
    </row>
    <row r="718">
      <c r="A718" s="39" t="n"/>
      <c r="B718" s="40" t="n"/>
      <c r="C718" s="40" t="n"/>
      <c r="D718" s="41" t="n"/>
      <c r="E718" s="19">
        <f>IF($C718="","",IFERROR(INDEX('Food List'!$E$5:$E$146,MATCH($C718,'Food List'!$B$5:$B$146,0))*IF($D718="",1,$D718),""))</f>
        <v/>
      </c>
      <c r="F718" s="20">
        <f>IF($C718="","",IFERROR(INDEX('Food List'!$F$5:$F$146,MATCH($C718,'Food List'!$B$5:$B$146,0))*IF($D718="",1,$D718),""))</f>
        <v/>
      </c>
      <c r="G718" s="20">
        <f>IF($C718="","",IFERROR(INDEX('Food List'!$G$5:$G$146,MATCH($C718,'Food List'!$B$5:$B$146,0))*IF($D718="",1,$D718),""))</f>
        <v/>
      </c>
      <c r="H718" s="20">
        <f>IF($C718="","",IFERROR(INDEX('Food List'!$H$5:$H$146,MATCH($C718,'Food List'!$B$5:$B$146,0))*IF($D718="",1,$D718),""))</f>
        <v/>
      </c>
      <c r="I718" s="20">
        <f>IF($C718="","",IFERROR(INDEX('Food List'!$I$5:$I$146,MATCH($C718,'Food List'!$B$5:$B$146,0))*IF($D718="",1,$D718),""))</f>
        <v/>
      </c>
    </row>
    <row r="719">
      <c r="A719" s="39" t="n"/>
      <c r="B719" s="40" t="n"/>
      <c r="C719" s="40" t="n"/>
      <c r="D719" s="41" t="n"/>
      <c r="E719" s="19">
        <f>IF($C719="","",IFERROR(INDEX('Food List'!$E$5:$E$146,MATCH($C719,'Food List'!$B$5:$B$146,0))*IF($D719="",1,$D719),""))</f>
        <v/>
      </c>
      <c r="F719" s="20">
        <f>IF($C719="","",IFERROR(INDEX('Food List'!$F$5:$F$146,MATCH($C719,'Food List'!$B$5:$B$146,0))*IF($D719="",1,$D719),""))</f>
        <v/>
      </c>
      <c r="G719" s="20">
        <f>IF($C719="","",IFERROR(INDEX('Food List'!$G$5:$G$146,MATCH($C719,'Food List'!$B$5:$B$146,0))*IF($D719="",1,$D719),""))</f>
        <v/>
      </c>
      <c r="H719" s="20">
        <f>IF($C719="","",IFERROR(INDEX('Food List'!$H$5:$H$146,MATCH($C719,'Food List'!$B$5:$B$146,0))*IF($D719="",1,$D719),""))</f>
        <v/>
      </c>
      <c r="I719" s="20">
        <f>IF($C719="","",IFERROR(INDEX('Food List'!$I$5:$I$146,MATCH($C719,'Food List'!$B$5:$B$146,0))*IF($D719="",1,$D719),""))</f>
        <v/>
      </c>
    </row>
    <row r="720">
      <c r="A720" s="39" t="n"/>
      <c r="B720" s="40" t="n"/>
      <c r="C720" s="40" t="n"/>
      <c r="D720" s="41" t="n"/>
      <c r="E720" s="19">
        <f>IF($C720="","",IFERROR(INDEX('Food List'!$E$5:$E$146,MATCH($C720,'Food List'!$B$5:$B$146,0))*IF($D720="",1,$D720),""))</f>
        <v/>
      </c>
      <c r="F720" s="20">
        <f>IF($C720="","",IFERROR(INDEX('Food List'!$F$5:$F$146,MATCH($C720,'Food List'!$B$5:$B$146,0))*IF($D720="",1,$D720),""))</f>
        <v/>
      </c>
      <c r="G720" s="20">
        <f>IF($C720="","",IFERROR(INDEX('Food List'!$G$5:$G$146,MATCH($C720,'Food List'!$B$5:$B$146,0))*IF($D720="",1,$D720),""))</f>
        <v/>
      </c>
      <c r="H720" s="20">
        <f>IF($C720="","",IFERROR(INDEX('Food List'!$H$5:$H$146,MATCH($C720,'Food List'!$B$5:$B$146,0))*IF($D720="",1,$D720),""))</f>
        <v/>
      </c>
      <c r="I720" s="20">
        <f>IF($C720="","",IFERROR(INDEX('Food List'!$I$5:$I$146,MATCH($C720,'Food List'!$B$5:$B$146,0))*IF($D720="",1,$D720),""))</f>
        <v/>
      </c>
    </row>
    <row r="721">
      <c r="A721" s="39" t="n"/>
      <c r="B721" s="40" t="n"/>
      <c r="C721" s="40" t="n"/>
      <c r="D721" s="41" t="n"/>
      <c r="E721" s="19">
        <f>IF($C721="","",IFERROR(INDEX('Food List'!$E$5:$E$146,MATCH($C721,'Food List'!$B$5:$B$146,0))*IF($D721="",1,$D721),""))</f>
        <v/>
      </c>
      <c r="F721" s="20">
        <f>IF($C721="","",IFERROR(INDEX('Food List'!$F$5:$F$146,MATCH($C721,'Food List'!$B$5:$B$146,0))*IF($D721="",1,$D721),""))</f>
        <v/>
      </c>
      <c r="G721" s="20">
        <f>IF($C721="","",IFERROR(INDEX('Food List'!$G$5:$G$146,MATCH($C721,'Food List'!$B$5:$B$146,0))*IF($D721="",1,$D721),""))</f>
        <v/>
      </c>
      <c r="H721" s="20">
        <f>IF($C721="","",IFERROR(INDEX('Food List'!$H$5:$H$146,MATCH($C721,'Food List'!$B$5:$B$146,0))*IF($D721="",1,$D721),""))</f>
        <v/>
      </c>
      <c r="I721" s="20">
        <f>IF($C721="","",IFERROR(INDEX('Food List'!$I$5:$I$146,MATCH($C721,'Food List'!$B$5:$B$146,0))*IF($D721="",1,$D721),""))</f>
        <v/>
      </c>
    </row>
    <row r="722">
      <c r="A722" s="39" t="n"/>
      <c r="B722" s="40" t="n"/>
      <c r="C722" s="40" t="n"/>
      <c r="D722" s="41" t="n"/>
      <c r="E722" s="19">
        <f>IF($C722="","",IFERROR(INDEX('Food List'!$E$5:$E$146,MATCH($C722,'Food List'!$B$5:$B$146,0))*IF($D722="",1,$D722),""))</f>
        <v/>
      </c>
      <c r="F722" s="20">
        <f>IF($C722="","",IFERROR(INDEX('Food List'!$F$5:$F$146,MATCH($C722,'Food List'!$B$5:$B$146,0))*IF($D722="",1,$D722),""))</f>
        <v/>
      </c>
      <c r="G722" s="20">
        <f>IF($C722="","",IFERROR(INDEX('Food List'!$G$5:$G$146,MATCH($C722,'Food List'!$B$5:$B$146,0))*IF($D722="",1,$D722),""))</f>
        <v/>
      </c>
      <c r="H722" s="20">
        <f>IF($C722="","",IFERROR(INDEX('Food List'!$H$5:$H$146,MATCH($C722,'Food List'!$B$5:$B$146,0))*IF($D722="",1,$D722),""))</f>
        <v/>
      </c>
      <c r="I722" s="20">
        <f>IF($C722="","",IFERROR(INDEX('Food List'!$I$5:$I$146,MATCH($C722,'Food List'!$B$5:$B$146,0))*IF($D722="",1,$D722),""))</f>
        <v/>
      </c>
    </row>
    <row r="723">
      <c r="A723" s="39" t="n"/>
      <c r="B723" s="40" t="n"/>
      <c r="C723" s="40" t="n"/>
      <c r="D723" s="41" t="n"/>
      <c r="E723" s="19">
        <f>IF($C723="","",IFERROR(INDEX('Food List'!$E$5:$E$146,MATCH($C723,'Food List'!$B$5:$B$146,0))*IF($D723="",1,$D723),""))</f>
        <v/>
      </c>
      <c r="F723" s="20">
        <f>IF($C723="","",IFERROR(INDEX('Food List'!$F$5:$F$146,MATCH($C723,'Food List'!$B$5:$B$146,0))*IF($D723="",1,$D723),""))</f>
        <v/>
      </c>
      <c r="G723" s="20">
        <f>IF($C723="","",IFERROR(INDEX('Food List'!$G$5:$G$146,MATCH($C723,'Food List'!$B$5:$B$146,0))*IF($D723="",1,$D723),""))</f>
        <v/>
      </c>
      <c r="H723" s="20">
        <f>IF($C723="","",IFERROR(INDEX('Food List'!$H$5:$H$146,MATCH($C723,'Food List'!$B$5:$B$146,0))*IF($D723="",1,$D723),""))</f>
        <v/>
      </c>
      <c r="I723" s="20">
        <f>IF($C723="","",IFERROR(INDEX('Food List'!$I$5:$I$146,MATCH($C723,'Food List'!$B$5:$B$146,0))*IF($D723="",1,$D723),""))</f>
        <v/>
      </c>
    </row>
    <row r="724">
      <c r="A724" s="39" t="n"/>
      <c r="B724" s="40" t="n"/>
      <c r="C724" s="40" t="n"/>
      <c r="D724" s="41" t="n"/>
      <c r="E724" s="19">
        <f>IF($C724="","",IFERROR(INDEX('Food List'!$E$5:$E$146,MATCH($C724,'Food List'!$B$5:$B$146,0))*IF($D724="",1,$D724),""))</f>
        <v/>
      </c>
      <c r="F724" s="20">
        <f>IF($C724="","",IFERROR(INDEX('Food List'!$F$5:$F$146,MATCH($C724,'Food List'!$B$5:$B$146,0))*IF($D724="",1,$D724),""))</f>
        <v/>
      </c>
      <c r="G724" s="20">
        <f>IF($C724="","",IFERROR(INDEX('Food List'!$G$5:$G$146,MATCH($C724,'Food List'!$B$5:$B$146,0))*IF($D724="",1,$D724),""))</f>
        <v/>
      </c>
      <c r="H724" s="20">
        <f>IF($C724="","",IFERROR(INDEX('Food List'!$H$5:$H$146,MATCH($C724,'Food List'!$B$5:$B$146,0))*IF($D724="",1,$D724),""))</f>
        <v/>
      </c>
      <c r="I724" s="20">
        <f>IF($C724="","",IFERROR(INDEX('Food List'!$I$5:$I$146,MATCH($C724,'Food List'!$B$5:$B$146,0))*IF($D724="",1,$D724),""))</f>
        <v/>
      </c>
    </row>
    <row r="725">
      <c r="A725" s="39" t="n"/>
      <c r="B725" s="40" t="n"/>
      <c r="C725" s="40" t="n"/>
      <c r="D725" s="41" t="n"/>
      <c r="E725" s="19">
        <f>IF($C725="","",IFERROR(INDEX('Food List'!$E$5:$E$146,MATCH($C725,'Food List'!$B$5:$B$146,0))*IF($D725="",1,$D725),""))</f>
        <v/>
      </c>
      <c r="F725" s="20">
        <f>IF($C725="","",IFERROR(INDEX('Food List'!$F$5:$F$146,MATCH($C725,'Food List'!$B$5:$B$146,0))*IF($D725="",1,$D725),""))</f>
        <v/>
      </c>
      <c r="G725" s="20">
        <f>IF($C725="","",IFERROR(INDEX('Food List'!$G$5:$G$146,MATCH($C725,'Food List'!$B$5:$B$146,0))*IF($D725="",1,$D725),""))</f>
        <v/>
      </c>
      <c r="H725" s="20">
        <f>IF($C725="","",IFERROR(INDEX('Food List'!$H$5:$H$146,MATCH($C725,'Food List'!$B$5:$B$146,0))*IF($D725="",1,$D725),""))</f>
        <v/>
      </c>
      <c r="I725" s="20">
        <f>IF($C725="","",IFERROR(INDEX('Food List'!$I$5:$I$146,MATCH($C725,'Food List'!$B$5:$B$146,0))*IF($D725="",1,$D725),""))</f>
        <v/>
      </c>
    </row>
    <row r="726">
      <c r="A726" s="39" t="n"/>
      <c r="B726" s="40" t="n"/>
      <c r="C726" s="40" t="n"/>
      <c r="D726" s="41" t="n"/>
      <c r="E726" s="19">
        <f>IF($C726="","",IFERROR(INDEX('Food List'!$E$5:$E$146,MATCH($C726,'Food List'!$B$5:$B$146,0))*IF($D726="",1,$D726),""))</f>
        <v/>
      </c>
      <c r="F726" s="20">
        <f>IF($C726="","",IFERROR(INDEX('Food List'!$F$5:$F$146,MATCH($C726,'Food List'!$B$5:$B$146,0))*IF($D726="",1,$D726),""))</f>
        <v/>
      </c>
      <c r="G726" s="20">
        <f>IF($C726="","",IFERROR(INDEX('Food List'!$G$5:$G$146,MATCH($C726,'Food List'!$B$5:$B$146,0))*IF($D726="",1,$D726),""))</f>
        <v/>
      </c>
      <c r="H726" s="20">
        <f>IF($C726="","",IFERROR(INDEX('Food List'!$H$5:$H$146,MATCH($C726,'Food List'!$B$5:$B$146,0))*IF($D726="",1,$D726),""))</f>
        <v/>
      </c>
      <c r="I726" s="20">
        <f>IF($C726="","",IFERROR(INDEX('Food List'!$I$5:$I$146,MATCH($C726,'Food List'!$B$5:$B$146,0))*IF($D726="",1,$D726),""))</f>
        <v/>
      </c>
    </row>
    <row r="727">
      <c r="A727" s="39" t="n"/>
      <c r="B727" s="40" t="n"/>
      <c r="C727" s="40" t="n"/>
      <c r="D727" s="41" t="n"/>
      <c r="E727" s="19">
        <f>IF($C727="","",IFERROR(INDEX('Food List'!$E$5:$E$146,MATCH($C727,'Food List'!$B$5:$B$146,0))*IF($D727="",1,$D727),""))</f>
        <v/>
      </c>
      <c r="F727" s="20">
        <f>IF($C727="","",IFERROR(INDEX('Food List'!$F$5:$F$146,MATCH($C727,'Food List'!$B$5:$B$146,0))*IF($D727="",1,$D727),""))</f>
        <v/>
      </c>
      <c r="G727" s="20">
        <f>IF($C727="","",IFERROR(INDEX('Food List'!$G$5:$G$146,MATCH($C727,'Food List'!$B$5:$B$146,0))*IF($D727="",1,$D727),""))</f>
        <v/>
      </c>
      <c r="H727" s="20">
        <f>IF($C727="","",IFERROR(INDEX('Food List'!$H$5:$H$146,MATCH($C727,'Food List'!$B$5:$B$146,0))*IF($D727="",1,$D727),""))</f>
        <v/>
      </c>
      <c r="I727" s="20">
        <f>IF($C727="","",IFERROR(INDEX('Food List'!$I$5:$I$146,MATCH($C727,'Food List'!$B$5:$B$146,0))*IF($D727="",1,$D727),""))</f>
        <v/>
      </c>
    </row>
    <row r="728">
      <c r="A728" s="39" t="n"/>
      <c r="B728" s="40" t="n"/>
      <c r="C728" s="40" t="n"/>
      <c r="D728" s="41" t="n"/>
      <c r="E728" s="19">
        <f>IF($C728="","",IFERROR(INDEX('Food List'!$E$5:$E$146,MATCH($C728,'Food List'!$B$5:$B$146,0))*IF($D728="",1,$D728),""))</f>
        <v/>
      </c>
      <c r="F728" s="20">
        <f>IF($C728="","",IFERROR(INDEX('Food List'!$F$5:$F$146,MATCH($C728,'Food List'!$B$5:$B$146,0))*IF($D728="",1,$D728),""))</f>
        <v/>
      </c>
      <c r="G728" s="20">
        <f>IF($C728="","",IFERROR(INDEX('Food List'!$G$5:$G$146,MATCH($C728,'Food List'!$B$5:$B$146,0))*IF($D728="",1,$D728),""))</f>
        <v/>
      </c>
      <c r="H728" s="20">
        <f>IF($C728="","",IFERROR(INDEX('Food List'!$H$5:$H$146,MATCH($C728,'Food List'!$B$5:$B$146,0))*IF($D728="",1,$D728),""))</f>
        <v/>
      </c>
      <c r="I728" s="20">
        <f>IF($C728="","",IFERROR(INDEX('Food List'!$I$5:$I$146,MATCH($C728,'Food List'!$B$5:$B$146,0))*IF($D728="",1,$D728),""))</f>
        <v/>
      </c>
    </row>
    <row r="729">
      <c r="A729" s="39" t="n"/>
      <c r="B729" s="40" t="n"/>
      <c r="C729" s="40" t="n"/>
      <c r="D729" s="41" t="n"/>
      <c r="E729" s="19">
        <f>IF($C729="","",IFERROR(INDEX('Food List'!$E$5:$E$146,MATCH($C729,'Food List'!$B$5:$B$146,0))*IF($D729="",1,$D729),""))</f>
        <v/>
      </c>
      <c r="F729" s="20">
        <f>IF($C729="","",IFERROR(INDEX('Food List'!$F$5:$F$146,MATCH($C729,'Food List'!$B$5:$B$146,0))*IF($D729="",1,$D729),""))</f>
        <v/>
      </c>
      <c r="G729" s="20">
        <f>IF($C729="","",IFERROR(INDEX('Food List'!$G$5:$G$146,MATCH($C729,'Food List'!$B$5:$B$146,0))*IF($D729="",1,$D729),""))</f>
        <v/>
      </c>
      <c r="H729" s="20">
        <f>IF($C729="","",IFERROR(INDEX('Food List'!$H$5:$H$146,MATCH($C729,'Food List'!$B$5:$B$146,0))*IF($D729="",1,$D729),""))</f>
        <v/>
      </c>
      <c r="I729" s="20">
        <f>IF($C729="","",IFERROR(INDEX('Food List'!$I$5:$I$146,MATCH($C729,'Food List'!$B$5:$B$146,0))*IF($D729="",1,$D729),""))</f>
        <v/>
      </c>
    </row>
    <row r="730">
      <c r="A730" s="39" t="n"/>
      <c r="B730" s="40" t="n"/>
      <c r="C730" s="40" t="n"/>
      <c r="D730" s="41" t="n"/>
      <c r="E730" s="19">
        <f>IF($C730="","",IFERROR(INDEX('Food List'!$E$5:$E$146,MATCH($C730,'Food List'!$B$5:$B$146,0))*IF($D730="",1,$D730),""))</f>
        <v/>
      </c>
      <c r="F730" s="20">
        <f>IF($C730="","",IFERROR(INDEX('Food List'!$F$5:$F$146,MATCH($C730,'Food List'!$B$5:$B$146,0))*IF($D730="",1,$D730),""))</f>
        <v/>
      </c>
      <c r="G730" s="20">
        <f>IF($C730="","",IFERROR(INDEX('Food List'!$G$5:$G$146,MATCH($C730,'Food List'!$B$5:$B$146,0))*IF($D730="",1,$D730),""))</f>
        <v/>
      </c>
      <c r="H730" s="20">
        <f>IF($C730="","",IFERROR(INDEX('Food List'!$H$5:$H$146,MATCH($C730,'Food List'!$B$5:$B$146,0))*IF($D730="",1,$D730),""))</f>
        <v/>
      </c>
      <c r="I730" s="20">
        <f>IF($C730="","",IFERROR(INDEX('Food List'!$I$5:$I$146,MATCH($C730,'Food List'!$B$5:$B$146,0))*IF($D730="",1,$D730),""))</f>
        <v/>
      </c>
    </row>
    <row r="731">
      <c r="A731" s="39" t="n"/>
      <c r="B731" s="40" t="n"/>
      <c r="C731" s="40" t="n"/>
      <c r="D731" s="41" t="n"/>
      <c r="E731" s="19">
        <f>IF($C731="","",IFERROR(INDEX('Food List'!$E$5:$E$146,MATCH($C731,'Food List'!$B$5:$B$146,0))*IF($D731="",1,$D731),""))</f>
        <v/>
      </c>
      <c r="F731" s="20">
        <f>IF($C731="","",IFERROR(INDEX('Food List'!$F$5:$F$146,MATCH($C731,'Food List'!$B$5:$B$146,0))*IF($D731="",1,$D731),""))</f>
        <v/>
      </c>
      <c r="G731" s="20">
        <f>IF($C731="","",IFERROR(INDEX('Food List'!$G$5:$G$146,MATCH($C731,'Food List'!$B$5:$B$146,0))*IF($D731="",1,$D731),""))</f>
        <v/>
      </c>
      <c r="H731" s="20">
        <f>IF($C731="","",IFERROR(INDEX('Food List'!$H$5:$H$146,MATCH($C731,'Food List'!$B$5:$B$146,0))*IF($D731="",1,$D731),""))</f>
        <v/>
      </c>
      <c r="I731" s="20">
        <f>IF($C731="","",IFERROR(INDEX('Food List'!$I$5:$I$146,MATCH($C731,'Food List'!$B$5:$B$146,0))*IF($D731="",1,$D731),""))</f>
        <v/>
      </c>
    </row>
    <row r="732">
      <c r="A732" s="39" t="n"/>
      <c r="B732" s="40" t="n"/>
      <c r="C732" s="40" t="n"/>
      <c r="D732" s="41" t="n"/>
      <c r="E732" s="19">
        <f>IF($C732="","",IFERROR(INDEX('Food List'!$E$5:$E$146,MATCH($C732,'Food List'!$B$5:$B$146,0))*IF($D732="",1,$D732),""))</f>
        <v/>
      </c>
      <c r="F732" s="20">
        <f>IF($C732="","",IFERROR(INDEX('Food List'!$F$5:$F$146,MATCH($C732,'Food List'!$B$5:$B$146,0))*IF($D732="",1,$D732),""))</f>
        <v/>
      </c>
      <c r="G732" s="20">
        <f>IF($C732="","",IFERROR(INDEX('Food List'!$G$5:$G$146,MATCH($C732,'Food List'!$B$5:$B$146,0))*IF($D732="",1,$D732),""))</f>
        <v/>
      </c>
      <c r="H732" s="20">
        <f>IF($C732="","",IFERROR(INDEX('Food List'!$H$5:$H$146,MATCH($C732,'Food List'!$B$5:$B$146,0))*IF($D732="",1,$D732),""))</f>
        <v/>
      </c>
      <c r="I732" s="20">
        <f>IF($C732="","",IFERROR(INDEX('Food List'!$I$5:$I$146,MATCH($C732,'Food List'!$B$5:$B$146,0))*IF($D732="",1,$D732),""))</f>
        <v/>
      </c>
    </row>
    <row r="733">
      <c r="A733" s="39" t="n"/>
      <c r="B733" s="40" t="n"/>
      <c r="C733" s="40" t="n"/>
      <c r="D733" s="41" t="n"/>
      <c r="E733" s="19">
        <f>IF($C733="","",IFERROR(INDEX('Food List'!$E$5:$E$146,MATCH($C733,'Food List'!$B$5:$B$146,0))*IF($D733="",1,$D733),""))</f>
        <v/>
      </c>
      <c r="F733" s="20">
        <f>IF($C733="","",IFERROR(INDEX('Food List'!$F$5:$F$146,MATCH($C733,'Food List'!$B$5:$B$146,0))*IF($D733="",1,$D733),""))</f>
        <v/>
      </c>
      <c r="G733" s="20">
        <f>IF($C733="","",IFERROR(INDEX('Food List'!$G$5:$G$146,MATCH($C733,'Food List'!$B$5:$B$146,0))*IF($D733="",1,$D733),""))</f>
        <v/>
      </c>
      <c r="H733" s="20">
        <f>IF($C733="","",IFERROR(INDEX('Food List'!$H$5:$H$146,MATCH($C733,'Food List'!$B$5:$B$146,0))*IF($D733="",1,$D733),""))</f>
        <v/>
      </c>
      <c r="I733" s="20">
        <f>IF($C733="","",IFERROR(INDEX('Food List'!$I$5:$I$146,MATCH($C733,'Food List'!$B$5:$B$146,0))*IF($D733="",1,$D733),""))</f>
        <v/>
      </c>
    </row>
    <row r="734">
      <c r="A734" s="39" t="n"/>
      <c r="B734" s="40" t="n"/>
      <c r="C734" s="40" t="n"/>
      <c r="D734" s="41" t="n"/>
      <c r="E734" s="19">
        <f>IF($C734="","",IFERROR(INDEX('Food List'!$E$5:$E$146,MATCH($C734,'Food List'!$B$5:$B$146,0))*IF($D734="",1,$D734),""))</f>
        <v/>
      </c>
      <c r="F734" s="20">
        <f>IF($C734="","",IFERROR(INDEX('Food List'!$F$5:$F$146,MATCH($C734,'Food List'!$B$5:$B$146,0))*IF($D734="",1,$D734),""))</f>
        <v/>
      </c>
      <c r="G734" s="20">
        <f>IF($C734="","",IFERROR(INDEX('Food List'!$G$5:$G$146,MATCH($C734,'Food List'!$B$5:$B$146,0))*IF($D734="",1,$D734),""))</f>
        <v/>
      </c>
      <c r="H734" s="20">
        <f>IF($C734="","",IFERROR(INDEX('Food List'!$H$5:$H$146,MATCH($C734,'Food List'!$B$5:$B$146,0))*IF($D734="",1,$D734),""))</f>
        <v/>
      </c>
      <c r="I734" s="20">
        <f>IF($C734="","",IFERROR(INDEX('Food List'!$I$5:$I$146,MATCH($C734,'Food List'!$B$5:$B$146,0))*IF($D734="",1,$D734),""))</f>
        <v/>
      </c>
    </row>
    <row r="735">
      <c r="A735" s="39" t="n"/>
      <c r="B735" s="40" t="n"/>
      <c r="C735" s="40" t="n"/>
      <c r="D735" s="41" t="n"/>
      <c r="E735" s="19">
        <f>IF($C735="","",IFERROR(INDEX('Food List'!$E$5:$E$146,MATCH($C735,'Food List'!$B$5:$B$146,0))*IF($D735="",1,$D735),""))</f>
        <v/>
      </c>
      <c r="F735" s="20">
        <f>IF($C735="","",IFERROR(INDEX('Food List'!$F$5:$F$146,MATCH($C735,'Food List'!$B$5:$B$146,0))*IF($D735="",1,$D735),""))</f>
        <v/>
      </c>
      <c r="G735" s="20">
        <f>IF($C735="","",IFERROR(INDEX('Food List'!$G$5:$G$146,MATCH($C735,'Food List'!$B$5:$B$146,0))*IF($D735="",1,$D735),""))</f>
        <v/>
      </c>
      <c r="H735" s="20">
        <f>IF($C735="","",IFERROR(INDEX('Food List'!$H$5:$H$146,MATCH($C735,'Food List'!$B$5:$B$146,0))*IF($D735="",1,$D735),""))</f>
        <v/>
      </c>
      <c r="I735" s="20">
        <f>IF($C735="","",IFERROR(INDEX('Food List'!$I$5:$I$146,MATCH($C735,'Food List'!$B$5:$B$146,0))*IF($D735="",1,$D735),""))</f>
        <v/>
      </c>
    </row>
    <row r="736">
      <c r="A736" s="39" t="n"/>
      <c r="B736" s="40" t="n"/>
      <c r="C736" s="40" t="n"/>
      <c r="D736" s="41" t="n"/>
      <c r="E736" s="19">
        <f>IF($C736="","",IFERROR(INDEX('Food List'!$E$5:$E$146,MATCH($C736,'Food List'!$B$5:$B$146,0))*IF($D736="",1,$D736),""))</f>
        <v/>
      </c>
      <c r="F736" s="20">
        <f>IF($C736="","",IFERROR(INDEX('Food List'!$F$5:$F$146,MATCH($C736,'Food List'!$B$5:$B$146,0))*IF($D736="",1,$D736),""))</f>
        <v/>
      </c>
      <c r="G736" s="20">
        <f>IF($C736="","",IFERROR(INDEX('Food List'!$G$5:$G$146,MATCH($C736,'Food List'!$B$5:$B$146,0))*IF($D736="",1,$D736),""))</f>
        <v/>
      </c>
      <c r="H736" s="20">
        <f>IF($C736="","",IFERROR(INDEX('Food List'!$H$5:$H$146,MATCH($C736,'Food List'!$B$5:$B$146,0))*IF($D736="",1,$D736),""))</f>
        <v/>
      </c>
      <c r="I736" s="20">
        <f>IF($C736="","",IFERROR(INDEX('Food List'!$I$5:$I$146,MATCH($C736,'Food List'!$B$5:$B$146,0))*IF($D736="",1,$D736),""))</f>
        <v/>
      </c>
    </row>
    <row r="737">
      <c r="A737" s="39" t="n"/>
      <c r="B737" s="40" t="n"/>
      <c r="C737" s="40" t="n"/>
      <c r="D737" s="41" t="n"/>
      <c r="E737" s="19">
        <f>IF($C737="","",IFERROR(INDEX('Food List'!$E$5:$E$146,MATCH($C737,'Food List'!$B$5:$B$146,0))*IF($D737="",1,$D737),""))</f>
        <v/>
      </c>
      <c r="F737" s="20">
        <f>IF($C737="","",IFERROR(INDEX('Food List'!$F$5:$F$146,MATCH($C737,'Food List'!$B$5:$B$146,0))*IF($D737="",1,$D737),""))</f>
        <v/>
      </c>
      <c r="G737" s="20">
        <f>IF($C737="","",IFERROR(INDEX('Food List'!$G$5:$G$146,MATCH($C737,'Food List'!$B$5:$B$146,0))*IF($D737="",1,$D737),""))</f>
        <v/>
      </c>
      <c r="H737" s="20">
        <f>IF($C737="","",IFERROR(INDEX('Food List'!$H$5:$H$146,MATCH($C737,'Food List'!$B$5:$B$146,0))*IF($D737="",1,$D737),""))</f>
        <v/>
      </c>
      <c r="I737" s="20">
        <f>IF($C737="","",IFERROR(INDEX('Food List'!$I$5:$I$146,MATCH($C737,'Food List'!$B$5:$B$146,0))*IF($D737="",1,$D737),""))</f>
        <v/>
      </c>
    </row>
    <row r="738">
      <c r="A738" s="39" t="n"/>
      <c r="B738" s="40" t="n"/>
      <c r="C738" s="40" t="n"/>
      <c r="D738" s="41" t="n"/>
      <c r="E738" s="19">
        <f>IF($C738="","",IFERROR(INDEX('Food List'!$E$5:$E$146,MATCH($C738,'Food List'!$B$5:$B$146,0))*IF($D738="",1,$D738),""))</f>
        <v/>
      </c>
      <c r="F738" s="20">
        <f>IF($C738="","",IFERROR(INDEX('Food List'!$F$5:$F$146,MATCH($C738,'Food List'!$B$5:$B$146,0))*IF($D738="",1,$D738),""))</f>
        <v/>
      </c>
      <c r="G738" s="20">
        <f>IF($C738="","",IFERROR(INDEX('Food List'!$G$5:$G$146,MATCH($C738,'Food List'!$B$5:$B$146,0))*IF($D738="",1,$D738),""))</f>
        <v/>
      </c>
      <c r="H738" s="20">
        <f>IF($C738="","",IFERROR(INDEX('Food List'!$H$5:$H$146,MATCH($C738,'Food List'!$B$5:$B$146,0))*IF($D738="",1,$D738),""))</f>
        <v/>
      </c>
      <c r="I738" s="20">
        <f>IF($C738="","",IFERROR(INDEX('Food List'!$I$5:$I$146,MATCH($C738,'Food List'!$B$5:$B$146,0))*IF($D738="",1,$D738),""))</f>
        <v/>
      </c>
    </row>
    <row r="739">
      <c r="A739" s="39" t="n"/>
      <c r="B739" s="40" t="n"/>
      <c r="C739" s="40" t="n"/>
      <c r="D739" s="41" t="n"/>
      <c r="E739" s="19">
        <f>IF($C739="","",IFERROR(INDEX('Food List'!$E$5:$E$146,MATCH($C739,'Food List'!$B$5:$B$146,0))*IF($D739="",1,$D739),""))</f>
        <v/>
      </c>
      <c r="F739" s="20">
        <f>IF($C739="","",IFERROR(INDEX('Food List'!$F$5:$F$146,MATCH($C739,'Food List'!$B$5:$B$146,0))*IF($D739="",1,$D739),""))</f>
        <v/>
      </c>
      <c r="G739" s="20">
        <f>IF($C739="","",IFERROR(INDEX('Food List'!$G$5:$G$146,MATCH($C739,'Food List'!$B$5:$B$146,0))*IF($D739="",1,$D739),""))</f>
        <v/>
      </c>
      <c r="H739" s="20">
        <f>IF($C739="","",IFERROR(INDEX('Food List'!$H$5:$H$146,MATCH($C739,'Food List'!$B$5:$B$146,0))*IF($D739="",1,$D739),""))</f>
        <v/>
      </c>
      <c r="I739" s="20">
        <f>IF($C739="","",IFERROR(INDEX('Food List'!$I$5:$I$146,MATCH($C739,'Food List'!$B$5:$B$146,0))*IF($D739="",1,$D739),""))</f>
        <v/>
      </c>
    </row>
    <row r="740">
      <c r="A740" s="39" t="n"/>
      <c r="B740" s="40" t="n"/>
      <c r="C740" s="40" t="n"/>
      <c r="D740" s="41" t="n"/>
      <c r="E740" s="19">
        <f>IF($C740="","",IFERROR(INDEX('Food List'!$E$5:$E$146,MATCH($C740,'Food List'!$B$5:$B$146,0))*IF($D740="",1,$D740),""))</f>
        <v/>
      </c>
      <c r="F740" s="20">
        <f>IF($C740="","",IFERROR(INDEX('Food List'!$F$5:$F$146,MATCH($C740,'Food List'!$B$5:$B$146,0))*IF($D740="",1,$D740),""))</f>
        <v/>
      </c>
      <c r="G740" s="20">
        <f>IF($C740="","",IFERROR(INDEX('Food List'!$G$5:$G$146,MATCH($C740,'Food List'!$B$5:$B$146,0))*IF($D740="",1,$D740),""))</f>
        <v/>
      </c>
      <c r="H740" s="20">
        <f>IF($C740="","",IFERROR(INDEX('Food List'!$H$5:$H$146,MATCH($C740,'Food List'!$B$5:$B$146,0))*IF($D740="",1,$D740),""))</f>
        <v/>
      </c>
      <c r="I740" s="20">
        <f>IF($C740="","",IFERROR(INDEX('Food List'!$I$5:$I$146,MATCH($C740,'Food List'!$B$5:$B$146,0))*IF($D740="",1,$D740),""))</f>
        <v/>
      </c>
    </row>
    <row r="741">
      <c r="A741" s="39" t="n"/>
      <c r="B741" s="40" t="n"/>
      <c r="C741" s="40" t="n"/>
      <c r="D741" s="41" t="n"/>
      <c r="E741" s="19">
        <f>IF($C741="","",IFERROR(INDEX('Food List'!$E$5:$E$146,MATCH($C741,'Food List'!$B$5:$B$146,0))*IF($D741="",1,$D741),""))</f>
        <v/>
      </c>
      <c r="F741" s="20">
        <f>IF($C741="","",IFERROR(INDEX('Food List'!$F$5:$F$146,MATCH($C741,'Food List'!$B$5:$B$146,0))*IF($D741="",1,$D741),""))</f>
        <v/>
      </c>
      <c r="G741" s="20">
        <f>IF($C741="","",IFERROR(INDEX('Food List'!$G$5:$G$146,MATCH($C741,'Food List'!$B$5:$B$146,0))*IF($D741="",1,$D741),""))</f>
        <v/>
      </c>
      <c r="H741" s="20">
        <f>IF($C741="","",IFERROR(INDEX('Food List'!$H$5:$H$146,MATCH($C741,'Food List'!$B$5:$B$146,0))*IF($D741="",1,$D741),""))</f>
        <v/>
      </c>
      <c r="I741" s="20">
        <f>IF($C741="","",IFERROR(INDEX('Food List'!$I$5:$I$146,MATCH($C741,'Food List'!$B$5:$B$146,0))*IF($D741="",1,$D741),""))</f>
        <v/>
      </c>
    </row>
    <row r="742">
      <c r="A742" s="39" t="n"/>
      <c r="B742" s="40" t="n"/>
      <c r="C742" s="40" t="n"/>
      <c r="D742" s="41" t="n"/>
      <c r="E742" s="19">
        <f>IF($C742="","",IFERROR(INDEX('Food List'!$E$5:$E$146,MATCH($C742,'Food List'!$B$5:$B$146,0))*IF($D742="",1,$D742),""))</f>
        <v/>
      </c>
      <c r="F742" s="20">
        <f>IF($C742="","",IFERROR(INDEX('Food List'!$F$5:$F$146,MATCH($C742,'Food List'!$B$5:$B$146,0))*IF($D742="",1,$D742),""))</f>
        <v/>
      </c>
      <c r="G742" s="20">
        <f>IF($C742="","",IFERROR(INDEX('Food List'!$G$5:$G$146,MATCH($C742,'Food List'!$B$5:$B$146,0))*IF($D742="",1,$D742),""))</f>
        <v/>
      </c>
      <c r="H742" s="20">
        <f>IF($C742="","",IFERROR(INDEX('Food List'!$H$5:$H$146,MATCH($C742,'Food List'!$B$5:$B$146,0))*IF($D742="",1,$D742),""))</f>
        <v/>
      </c>
      <c r="I742" s="20">
        <f>IF($C742="","",IFERROR(INDEX('Food List'!$I$5:$I$146,MATCH($C742,'Food List'!$B$5:$B$146,0))*IF($D742="",1,$D742),""))</f>
        <v/>
      </c>
    </row>
    <row r="743">
      <c r="A743" s="39" t="n"/>
      <c r="B743" s="40" t="n"/>
      <c r="C743" s="40" t="n"/>
      <c r="D743" s="41" t="n"/>
      <c r="E743" s="19">
        <f>IF($C743="","",IFERROR(INDEX('Food List'!$E$5:$E$146,MATCH($C743,'Food List'!$B$5:$B$146,0))*IF($D743="",1,$D743),""))</f>
        <v/>
      </c>
      <c r="F743" s="20">
        <f>IF($C743="","",IFERROR(INDEX('Food List'!$F$5:$F$146,MATCH($C743,'Food List'!$B$5:$B$146,0))*IF($D743="",1,$D743),""))</f>
        <v/>
      </c>
      <c r="G743" s="20">
        <f>IF($C743="","",IFERROR(INDEX('Food List'!$G$5:$G$146,MATCH($C743,'Food List'!$B$5:$B$146,0))*IF($D743="",1,$D743),""))</f>
        <v/>
      </c>
      <c r="H743" s="20">
        <f>IF($C743="","",IFERROR(INDEX('Food List'!$H$5:$H$146,MATCH($C743,'Food List'!$B$5:$B$146,0))*IF($D743="",1,$D743),""))</f>
        <v/>
      </c>
      <c r="I743" s="20">
        <f>IF($C743="","",IFERROR(INDEX('Food List'!$I$5:$I$146,MATCH($C743,'Food List'!$B$5:$B$146,0))*IF($D743="",1,$D743),""))</f>
        <v/>
      </c>
    </row>
    <row r="744">
      <c r="A744" s="39" t="n"/>
      <c r="B744" s="40" t="n"/>
      <c r="C744" s="40" t="n"/>
      <c r="D744" s="41" t="n"/>
      <c r="E744" s="19">
        <f>IF($C744="","",IFERROR(INDEX('Food List'!$E$5:$E$146,MATCH($C744,'Food List'!$B$5:$B$146,0))*IF($D744="",1,$D744),""))</f>
        <v/>
      </c>
      <c r="F744" s="20">
        <f>IF($C744="","",IFERROR(INDEX('Food List'!$F$5:$F$146,MATCH($C744,'Food List'!$B$5:$B$146,0))*IF($D744="",1,$D744),""))</f>
        <v/>
      </c>
      <c r="G744" s="20">
        <f>IF($C744="","",IFERROR(INDEX('Food List'!$G$5:$G$146,MATCH($C744,'Food List'!$B$5:$B$146,0))*IF($D744="",1,$D744),""))</f>
        <v/>
      </c>
      <c r="H744" s="20">
        <f>IF($C744="","",IFERROR(INDEX('Food List'!$H$5:$H$146,MATCH($C744,'Food List'!$B$5:$B$146,0))*IF($D744="",1,$D744),""))</f>
        <v/>
      </c>
      <c r="I744" s="20">
        <f>IF($C744="","",IFERROR(INDEX('Food List'!$I$5:$I$146,MATCH($C744,'Food List'!$B$5:$B$146,0))*IF($D744="",1,$D744),""))</f>
        <v/>
      </c>
    </row>
    <row r="745">
      <c r="A745" s="39" t="n"/>
      <c r="B745" s="40" t="n"/>
      <c r="C745" s="40" t="n"/>
      <c r="D745" s="41" t="n"/>
      <c r="E745" s="19">
        <f>IF($C745="","",IFERROR(INDEX('Food List'!$E$5:$E$146,MATCH($C745,'Food List'!$B$5:$B$146,0))*IF($D745="",1,$D745),""))</f>
        <v/>
      </c>
      <c r="F745" s="20">
        <f>IF($C745="","",IFERROR(INDEX('Food List'!$F$5:$F$146,MATCH($C745,'Food List'!$B$5:$B$146,0))*IF($D745="",1,$D745),""))</f>
        <v/>
      </c>
      <c r="G745" s="20">
        <f>IF($C745="","",IFERROR(INDEX('Food List'!$G$5:$G$146,MATCH($C745,'Food List'!$B$5:$B$146,0))*IF($D745="",1,$D745),""))</f>
        <v/>
      </c>
      <c r="H745" s="20">
        <f>IF($C745="","",IFERROR(INDEX('Food List'!$H$5:$H$146,MATCH($C745,'Food List'!$B$5:$B$146,0))*IF($D745="",1,$D745),""))</f>
        <v/>
      </c>
      <c r="I745" s="20">
        <f>IF($C745="","",IFERROR(INDEX('Food List'!$I$5:$I$146,MATCH($C745,'Food List'!$B$5:$B$146,0))*IF($D745="",1,$D745),""))</f>
        <v/>
      </c>
    </row>
    <row r="746">
      <c r="A746" s="39" t="n"/>
      <c r="B746" s="40" t="n"/>
      <c r="C746" s="40" t="n"/>
      <c r="D746" s="41" t="n"/>
      <c r="E746" s="19">
        <f>IF($C746="","",IFERROR(INDEX('Food List'!$E$5:$E$146,MATCH($C746,'Food List'!$B$5:$B$146,0))*IF($D746="",1,$D746),""))</f>
        <v/>
      </c>
      <c r="F746" s="20">
        <f>IF($C746="","",IFERROR(INDEX('Food List'!$F$5:$F$146,MATCH($C746,'Food List'!$B$5:$B$146,0))*IF($D746="",1,$D746),""))</f>
        <v/>
      </c>
      <c r="G746" s="20">
        <f>IF($C746="","",IFERROR(INDEX('Food List'!$G$5:$G$146,MATCH($C746,'Food List'!$B$5:$B$146,0))*IF($D746="",1,$D746),""))</f>
        <v/>
      </c>
      <c r="H746" s="20">
        <f>IF($C746="","",IFERROR(INDEX('Food List'!$H$5:$H$146,MATCH($C746,'Food List'!$B$5:$B$146,0))*IF($D746="",1,$D746),""))</f>
        <v/>
      </c>
      <c r="I746" s="20">
        <f>IF($C746="","",IFERROR(INDEX('Food List'!$I$5:$I$146,MATCH($C746,'Food List'!$B$5:$B$146,0))*IF($D746="",1,$D746),""))</f>
        <v/>
      </c>
    </row>
    <row r="747">
      <c r="A747" s="39" t="n"/>
      <c r="B747" s="40" t="n"/>
      <c r="C747" s="40" t="n"/>
      <c r="D747" s="41" t="n"/>
      <c r="E747" s="19">
        <f>IF($C747="","",IFERROR(INDEX('Food List'!$E$5:$E$146,MATCH($C747,'Food List'!$B$5:$B$146,0))*IF($D747="",1,$D747),""))</f>
        <v/>
      </c>
      <c r="F747" s="20">
        <f>IF($C747="","",IFERROR(INDEX('Food List'!$F$5:$F$146,MATCH($C747,'Food List'!$B$5:$B$146,0))*IF($D747="",1,$D747),""))</f>
        <v/>
      </c>
      <c r="G747" s="20">
        <f>IF($C747="","",IFERROR(INDEX('Food List'!$G$5:$G$146,MATCH($C747,'Food List'!$B$5:$B$146,0))*IF($D747="",1,$D747),""))</f>
        <v/>
      </c>
      <c r="H747" s="20">
        <f>IF($C747="","",IFERROR(INDEX('Food List'!$H$5:$H$146,MATCH($C747,'Food List'!$B$5:$B$146,0))*IF($D747="",1,$D747),""))</f>
        <v/>
      </c>
      <c r="I747" s="20">
        <f>IF($C747="","",IFERROR(INDEX('Food List'!$I$5:$I$146,MATCH($C747,'Food List'!$B$5:$B$146,0))*IF($D747="",1,$D747),""))</f>
        <v/>
      </c>
    </row>
    <row r="748">
      <c r="A748" s="39" t="n"/>
      <c r="B748" s="40" t="n"/>
      <c r="C748" s="40" t="n"/>
      <c r="D748" s="41" t="n"/>
      <c r="E748" s="19">
        <f>IF($C748="","",IFERROR(INDEX('Food List'!$E$5:$E$146,MATCH($C748,'Food List'!$B$5:$B$146,0))*IF($D748="",1,$D748),""))</f>
        <v/>
      </c>
      <c r="F748" s="20">
        <f>IF($C748="","",IFERROR(INDEX('Food List'!$F$5:$F$146,MATCH($C748,'Food List'!$B$5:$B$146,0))*IF($D748="",1,$D748),""))</f>
        <v/>
      </c>
      <c r="G748" s="20">
        <f>IF($C748="","",IFERROR(INDEX('Food List'!$G$5:$G$146,MATCH($C748,'Food List'!$B$5:$B$146,0))*IF($D748="",1,$D748),""))</f>
        <v/>
      </c>
      <c r="H748" s="20">
        <f>IF($C748="","",IFERROR(INDEX('Food List'!$H$5:$H$146,MATCH($C748,'Food List'!$B$5:$B$146,0))*IF($D748="",1,$D748),""))</f>
        <v/>
      </c>
      <c r="I748" s="20">
        <f>IF($C748="","",IFERROR(INDEX('Food List'!$I$5:$I$146,MATCH($C748,'Food List'!$B$5:$B$146,0))*IF($D748="",1,$D748),""))</f>
        <v/>
      </c>
    </row>
    <row r="749">
      <c r="A749" s="39" t="n"/>
      <c r="B749" s="40" t="n"/>
      <c r="C749" s="40" t="n"/>
      <c r="D749" s="41" t="n"/>
      <c r="E749" s="19">
        <f>IF($C749="","",IFERROR(INDEX('Food List'!$E$5:$E$146,MATCH($C749,'Food List'!$B$5:$B$146,0))*IF($D749="",1,$D749),""))</f>
        <v/>
      </c>
      <c r="F749" s="20">
        <f>IF($C749="","",IFERROR(INDEX('Food List'!$F$5:$F$146,MATCH($C749,'Food List'!$B$5:$B$146,0))*IF($D749="",1,$D749),""))</f>
        <v/>
      </c>
      <c r="G749" s="20">
        <f>IF($C749="","",IFERROR(INDEX('Food List'!$G$5:$G$146,MATCH($C749,'Food List'!$B$5:$B$146,0))*IF($D749="",1,$D749),""))</f>
        <v/>
      </c>
      <c r="H749" s="20">
        <f>IF($C749="","",IFERROR(INDEX('Food List'!$H$5:$H$146,MATCH($C749,'Food List'!$B$5:$B$146,0))*IF($D749="",1,$D749),""))</f>
        <v/>
      </c>
      <c r="I749" s="20">
        <f>IF($C749="","",IFERROR(INDEX('Food List'!$I$5:$I$146,MATCH($C749,'Food List'!$B$5:$B$146,0))*IF($D749="",1,$D749),""))</f>
        <v/>
      </c>
    </row>
    <row r="750">
      <c r="A750" s="39" t="n"/>
      <c r="B750" s="40" t="n"/>
      <c r="C750" s="40" t="n"/>
      <c r="D750" s="41" t="n"/>
      <c r="E750" s="19">
        <f>IF($C750="","",IFERROR(INDEX('Food List'!$E$5:$E$146,MATCH($C750,'Food List'!$B$5:$B$146,0))*IF($D750="",1,$D750),""))</f>
        <v/>
      </c>
      <c r="F750" s="20">
        <f>IF($C750="","",IFERROR(INDEX('Food List'!$F$5:$F$146,MATCH($C750,'Food List'!$B$5:$B$146,0))*IF($D750="",1,$D750),""))</f>
        <v/>
      </c>
      <c r="G750" s="20">
        <f>IF($C750="","",IFERROR(INDEX('Food List'!$G$5:$G$146,MATCH($C750,'Food List'!$B$5:$B$146,0))*IF($D750="",1,$D750),""))</f>
        <v/>
      </c>
      <c r="H750" s="20">
        <f>IF($C750="","",IFERROR(INDEX('Food List'!$H$5:$H$146,MATCH($C750,'Food List'!$B$5:$B$146,0))*IF($D750="",1,$D750),""))</f>
        <v/>
      </c>
      <c r="I750" s="20">
        <f>IF($C750="","",IFERROR(INDEX('Food List'!$I$5:$I$146,MATCH($C750,'Food List'!$B$5:$B$146,0))*IF($D750="",1,$D750),""))</f>
        <v/>
      </c>
    </row>
    <row r="751">
      <c r="A751" s="39" t="n"/>
      <c r="B751" s="40" t="n"/>
      <c r="C751" s="40" t="n"/>
      <c r="D751" s="41" t="n"/>
      <c r="E751" s="19">
        <f>IF($C751="","",IFERROR(INDEX('Food List'!$E$5:$E$146,MATCH($C751,'Food List'!$B$5:$B$146,0))*IF($D751="",1,$D751),""))</f>
        <v/>
      </c>
      <c r="F751" s="20">
        <f>IF($C751="","",IFERROR(INDEX('Food List'!$F$5:$F$146,MATCH($C751,'Food List'!$B$5:$B$146,0))*IF($D751="",1,$D751),""))</f>
        <v/>
      </c>
      <c r="G751" s="20">
        <f>IF($C751="","",IFERROR(INDEX('Food List'!$G$5:$G$146,MATCH($C751,'Food List'!$B$5:$B$146,0))*IF($D751="",1,$D751),""))</f>
        <v/>
      </c>
      <c r="H751" s="20">
        <f>IF($C751="","",IFERROR(INDEX('Food List'!$H$5:$H$146,MATCH($C751,'Food List'!$B$5:$B$146,0))*IF($D751="",1,$D751),""))</f>
        <v/>
      </c>
      <c r="I751" s="20">
        <f>IF($C751="","",IFERROR(INDEX('Food List'!$I$5:$I$146,MATCH($C751,'Food List'!$B$5:$B$146,0))*IF($D751="",1,$D751),""))</f>
        <v/>
      </c>
    </row>
    <row r="752">
      <c r="A752" s="39" t="n"/>
      <c r="B752" s="40" t="n"/>
      <c r="C752" s="40" t="n"/>
      <c r="D752" s="41" t="n"/>
      <c r="E752" s="19">
        <f>IF($C752="","",IFERROR(INDEX('Food List'!$E$5:$E$146,MATCH($C752,'Food List'!$B$5:$B$146,0))*IF($D752="",1,$D752),""))</f>
        <v/>
      </c>
      <c r="F752" s="20">
        <f>IF($C752="","",IFERROR(INDEX('Food List'!$F$5:$F$146,MATCH($C752,'Food List'!$B$5:$B$146,0))*IF($D752="",1,$D752),""))</f>
        <v/>
      </c>
      <c r="G752" s="20">
        <f>IF($C752="","",IFERROR(INDEX('Food List'!$G$5:$G$146,MATCH($C752,'Food List'!$B$5:$B$146,0))*IF($D752="",1,$D752),""))</f>
        <v/>
      </c>
      <c r="H752" s="20">
        <f>IF($C752="","",IFERROR(INDEX('Food List'!$H$5:$H$146,MATCH($C752,'Food List'!$B$5:$B$146,0))*IF($D752="",1,$D752),""))</f>
        <v/>
      </c>
      <c r="I752" s="20">
        <f>IF($C752="","",IFERROR(INDEX('Food List'!$I$5:$I$146,MATCH($C752,'Food List'!$B$5:$B$146,0))*IF($D752="",1,$D752),""))</f>
        <v/>
      </c>
    </row>
    <row r="753">
      <c r="A753" s="39" t="n"/>
      <c r="B753" s="40" t="n"/>
      <c r="C753" s="40" t="n"/>
      <c r="D753" s="41" t="n"/>
      <c r="E753" s="19">
        <f>IF($C753="","",IFERROR(INDEX('Food List'!$E$5:$E$146,MATCH($C753,'Food List'!$B$5:$B$146,0))*IF($D753="",1,$D753),""))</f>
        <v/>
      </c>
      <c r="F753" s="20">
        <f>IF($C753="","",IFERROR(INDEX('Food List'!$F$5:$F$146,MATCH($C753,'Food List'!$B$5:$B$146,0))*IF($D753="",1,$D753),""))</f>
        <v/>
      </c>
      <c r="G753" s="20">
        <f>IF($C753="","",IFERROR(INDEX('Food List'!$G$5:$G$146,MATCH($C753,'Food List'!$B$5:$B$146,0))*IF($D753="",1,$D753),""))</f>
        <v/>
      </c>
      <c r="H753" s="20">
        <f>IF($C753="","",IFERROR(INDEX('Food List'!$H$5:$H$146,MATCH($C753,'Food List'!$B$5:$B$146,0))*IF($D753="",1,$D753),""))</f>
        <v/>
      </c>
      <c r="I753" s="20">
        <f>IF($C753="","",IFERROR(INDEX('Food List'!$I$5:$I$146,MATCH($C753,'Food List'!$B$5:$B$146,0))*IF($D753="",1,$D753),""))</f>
        <v/>
      </c>
    </row>
    <row r="754">
      <c r="A754" s="39" t="n"/>
      <c r="B754" s="40" t="n"/>
      <c r="C754" s="40" t="n"/>
      <c r="D754" s="41" t="n"/>
      <c r="E754" s="19">
        <f>IF($C754="","",IFERROR(INDEX('Food List'!$E$5:$E$146,MATCH($C754,'Food List'!$B$5:$B$146,0))*IF($D754="",1,$D754),""))</f>
        <v/>
      </c>
      <c r="F754" s="20">
        <f>IF($C754="","",IFERROR(INDEX('Food List'!$F$5:$F$146,MATCH($C754,'Food List'!$B$5:$B$146,0))*IF($D754="",1,$D754),""))</f>
        <v/>
      </c>
      <c r="G754" s="20">
        <f>IF($C754="","",IFERROR(INDEX('Food List'!$G$5:$G$146,MATCH($C754,'Food List'!$B$5:$B$146,0))*IF($D754="",1,$D754),""))</f>
        <v/>
      </c>
      <c r="H754" s="20">
        <f>IF($C754="","",IFERROR(INDEX('Food List'!$H$5:$H$146,MATCH($C754,'Food List'!$B$5:$B$146,0))*IF($D754="",1,$D754),""))</f>
        <v/>
      </c>
      <c r="I754" s="20">
        <f>IF($C754="","",IFERROR(INDEX('Food List'!$I$5:$I$146,MATCH($C754,'Food List'!$B$5:$B$146,0))*IF($D754="",1,$D754),""))</f>
        <v/>
      </c>
    </row>
    <row r="755">
      <c r="A755" s="39" t="n"/>
      <c r="B755" s="40" t="n"/>
      <c r="C755" s="40" t="n"/>
      <c r="D755" s="41" t="n"/>
      <c r="E755" s="19">
        <f>IF($C755="","",IFERROR(INDEX('Food List'!$E$5:$E$146,MATCH($C755,'Food List'!$B$5:$B$146,0))*IF($D755="",1,$D755),""))</f>
        <v/>
      </c>
      <c r="F755" s="20">
        <f>IF($C755="","",IFERROR(INDEX('Food List'!$F$5:$F$146,MATCH($C755,'Food List'!$B$5:$B$146,0))*IF($D755="",1,$D755),""))</f>
        <v/>
      </c>
      <c r="G755" s="20">
        <f>IF($C755="","",IFERROR(INDEX('Food List'!$G$5:$G$146,MATCH($C755,'Food List'!$B$5:$B$146,0))*IF($D755="",1,$D755),""))</f>
        <v/>
      </c>
      <c r="H755" s="20">
        <f>IF($C755="","",IFERROR(INDEX('Food List'!$H$5:$H$146,MATCH($C755,'Food List'!$B$5:$B$146,0))*IF($D755="",1,$D755),""))</f>
        <v/>
      </c>
      <c r="I755" s="20">
        <f>IF($C755="","",IFERROR(INDEX('Food List'!$I$5:$I$146,MATCH($C755,'Food List'!$B$5:$B$146,0))*IF($D755="",1,$D755),""))</f>
        <v/>
      </c>
    </row>
    <row r="756">
      <c r="A756" s="39" t="n"/>
      <c r="B756" s="40" t="n"/>
      <c r="C756" s="40" t="n"/>
      <c r="D756" s="41" t="n"/>
      <c r="E756" s="19">
        <f>IF($C756="","",IFERROR(INDEX('Food List'!$E$5:$E$146,MATCH($C756,'Food List'!$B$5:$B$146,0))*IF($D756="",1,$D756),""))</f>
        <v/>
      </c>
      <c r="F756" s="20">
        <f>IF($C756="","",IFERROR(INDEX('Food List'!$F$5:$F$146,MATCH($C756,'Food List'!$B$5:$B$146,0))*IF($D756="",1,$D756),""))</f>
        <v/>
      </c>
      <c r="G756" s="20">
        <f>IF($C756="","",IFERROR(INDEX('Food List'!$G$5:$G$146,MATCH($C756,'Food List'!$B$5:$B$146,0))*IF($D756="",1,$D756),""))</f>
        <v/>
      </c>
      <c r="H756" s="20">
        <f>IF($C756="","",IFERROR(INDEX('Food List'!$H$5:$H$146,MATCH($C756,'Food List'!$B$5:$B$146,0))*IF($D756="",1,$D756),""))</f>
        <v/>
      </c>
      <c r="I756" s="20">
        <f>IF($C756="","",IFERROR(INDEX('Food List'!$I$5:$I$146,MATCH($C756,'Food List'!$B$5:$B$146,0))*IF($D756="",1,$D756),""))</f>
        <v/>
      </c>
    </row>
    <row r="757">
      <c r="A757" s="39" t="n"/>
      <c r="B757" s="40" t="n"/>
      <c r="C757" s="40" t="n"/>
      <c r="D757" s="41" t="n"/>
      <c r="E757" s="19">
        <f>IF($C757="","",IFERROR(INDEX('Food List'!$E$5:$E$146,MATCH($C757,'Food List'!$B$5:$B$146,0))*IF($D757="",1,$D757),""))</f>
        <v/>
      </c>
      <c r="F757" s="20">
        <f>IF($C757="","",IFERROR(INDEX('Food List'!$F$5:$F$146,MATCH($C757,'Food List'!$B$5:$B$146,0))*IF($D757="",1,$D757),""))</f>
        <v/>
      </c>
      <c r="G757" s="20">
        <f>IF($C757="","",IFERROR(INDEX('Food List'!$G$5:$G$146,MATCH($C757,'Food List'!$B$5:$B$146,0))*IF($D757="",1,$D757),""))</f>
        <v/>
      </c>
      <c r="H757" s="20">
        <f>IF($C757="","",IFERROR(INDEX('Food List'!$H$5:$H$146,MATCH($C757,'Food List'!$B$5:$B$146,0))*IF($D757="",1,$D757),""))</f>
        <v/>
      </c>
      <c r="I757" s="20">
        <f>IF($C757="","",IFERROR(INDEX('Food List'!$I$5:$I$146,MATCH($C757,'Food List'!$B$5:$B$146,0))*IF($D757="",1,$D757),""))</f>
        <v/>
      </c>
    </row>
    <row r="758">
      <c r="A758" s="39" t="n"/>
      <c r="B758" s="40" t="n"/>
      <c r="C758" s="40" t="n"/>
      <c r="D758" s="41" t="n"/>
      <c r="E758" s="19">
        <f>IF($C758="","",IFERROR(INDEX('Food List'!$E$5:$E$146,MATCH($C758,'Food List'!$B$5:$B$146,0))*IF($D758="",1,$D758),""))</f>
        <v/>
      </c>
      <c r="F758" s="20">
        <f>IF($C758="","",IFERROR(INDEX('Food List'!$F$5:$F$146,MATCH($C758,'Food List'!$B$5:$B$146,0))*IF($D758="",1,$D758),""))</f>
        <v/>
      </c>
      <c r="G758" s="20">
        <f>IF($C758="","",IFERROR(INDEX('Food List'!$G$5:$G$146,MATCH($C758,'Food List'!$B$5:$B$146,0))*IF($D758="",1,$D758),""))</f>
        <v/>
      </c>
      <c r="H758" s="20">
        <f>IF($C758="","",IFERROR(INDEX('Food List'!$H$5:$H$146,MATCH($C758,'Food List'!$B$5:$B$146,0))*IF($D758="",1,$D758),""))</f>
        <v/>
      </c>
      <c r="I758" s="20">
        <f>IF($C758="","",IFERROR(INDEX('Food List'!$I$5:$I$146,MATCH($C758,'Food List'!$B$5:$B$146,0))*IF($D758="",1,$D758),""))</f>
        <v/>
      </c>
    </row>
    <row r="759">
      <c r="A759" s="39" t="n"/>
      <c r="B759" s="40" t="n"/>
      <c r="C759" s="40" t="n"/>
      <c r="D759" s="41" t="n"/>
      <c r="E759" s="19">
        <f>IF($C759="","",IFERROR(INDEX('Food List'!$E$5:$E$146,MATCH($C759,'Food List'!$B$5:$B$146,0))*IF($D759="",1,$D759),""))</f>
        <v/>
      </c>
      <c r="F759" s="20">
        <f>IF($C759="","",IFERROR(INDEX('Food List'!$F$5:$F$146,MATCH($C759,'Food List'!$B$5:$B$146,0))*IF($D759="",1,$D759),""))</f>
        <v/>
      </c>
      <c r="G759" s="20">
        <f>IF($C759="","",IFERROR(INDEX('Food List'!$G$5:$G$146,MATCH($C759,'Food List'!$B$5:$B$146,0))*IF($D759="",1,$D759),""))</f>
        <v/>
      </c>
      <c r="H759" s="20">
        <f>IF($C759="","",IFERROR(INDEX('Food List'!$H$5:$H$146,MATCH($C759,'Food List'!$B$5:$B$146,0))*IF($D759="",1,$D759),""))</f>
        <v/>
      </c>
      <c r="I759" s="20">
        <f>IF($C759="","",IFERROR(INDEX('Food List'!$I$5:$I$146,MATCH($C759,'Food List'!$B$5:$B$146,0))*IF($D759="",1,$D759),""))</f>
        <v/>
      </c>
    </row>
    <row r="760">
      <c r="A760" s="39" t="n"/>
      <c r="B760" s="40" t="n"/>
      <c r="C760" s="40" t="n"/>
      <c r="D760" s="41" t="n"/>
      <c r="E760" s="19">
        <f>IF($C760="","",IFERROR(INDEX('Food List'!$E$5:$E$146,MATCH($C760,'Food List'!$B$5:$B$146,0))*IF($D760="",1,$D760),""))</f>
        <v/>
      </c>
      <c r="F760" s="20">
        <f>IF($C760="","",IFERROR(INDEX('Food List'!$F$5:$F$146,MATCH($C760,'Food List'!$B$5:$B$146,0))*IF($D760="",1,$D760),""))</f>
        <v/>
      </c>
      <c r="G760" s="20">
        <f>IF($C760="","",IFERROR(INDEX('Food List'!$G$5:$G$146,MATCH($C760,'Food List'!$B$5:$B$146,0))*IF($D760="",1,$D760),""))</f>
        <v/>
      </c>
      <c r="H760" s="20">
        <f>IF($C760="","",IFERROR(INDEX('Food List'!$H$5:$H$146,MATCH($C760,'Food List'!$B$5:$B$146,0))*IF($D760="",1,$D760),""))</f>
        <v/>
      </c>
      <c r="I760" s="20">
        <f>IF($C760="","",IFERROR(INDEX('Food List'!$I$5:$I$146,MATCH($C760,'Food List'!$B$5:$B$146,0))*IF($D760="",1,$D760),""))</f>
        <v/>
      </c>
    </row>
    <row r="761">
      <c r="A761" s="39" t="n"/>
      <c r="B761" s="40" t="n"/>
      <c r="C761" s="40" t="n"/>
      <c r="D761" s="41" t="n"/>
      <c r="E761" s="19">
        <f>IF($C761="","",IFERROR(INDEX('Food List'!$E$5:$E$146,MATCH($C761,'Food List'!$B$5:$B$146,0))*IF($D761="",1,$D761),""))</f>
        <v/>
      </c>
      <c r="F761" s="20">
        <f>IF($C761="","",IFERROR(INDEX('Food List'!$F$5:$F$146,MATCH($C761,'Food List'!$B$5:$B$146,0))*IF($D761="",1,$D761),""))</f>
        <v/>
      </c>
      <c r="G761" s="20">
        <f>IF($C761="","",IFERROR(INDEX('Food List'!$G$5:$G$146,MATCH($C761,'Food List'!$B$5:$B$146,0))*IF($D761="",1,$D761),""))</f>
        <v/>
      </c>
      <c r="H761" s="20">
        <f>IF($C761="","",IFERROR(INDEX('Food List'!$H$5:$H$146,MATCH($C761,'Food List'!$B$5:$B$146,0))*IF($D761="",1,$D761),""))</f>
        <v/>
      </c>
      <c r="I761" s="20">
        <f>IF($C761="","",IFERROR(INDEX('Food List'!$I$5:$I$146,MATCH($C761,'Food List'!$B$5:$B$146,0))*IF($D761="",1,$D761),""))</f>
        <v/>
      </c>
    </row>
    <row r="762">
      <c r="A762" s="39" t="n"/>
      <c r="B762" s="40" t="n"/>
      <c r="C762" s="40" t="n"/>
      <c r="D762" s="41" t="n"/>
      <c r="E762" s="19">
        <f>IF($C762="","",IFERROR(INDEX('Food List'!$E$5:$E$146,MATCH($C762,'Food List'!$B$5:$B$146,0))*IF($D762="",1,$D762),""))</f>
        <v/>
      </c>
      <c r="F762" s="20">
        <f>IF($C762="","",IFERROR(INDEX('Food List'!$F$5:$F$146,MATCH($C762,'Food List'!$B$5:$B$146,0))*IF($D762="",1,$D762),""))</f>
        <v/>
      </c>
      <c r="G762" s="20">
        <f>IF($C762="","",IFERROR(INDEX('Food List'!$G$5:$G$146,MATCH($C762,'Food List'!$B$5:$B$146,0))*IF($D762="",1,$D762),""))</f>
        <v/>
      </c>
      <c r="H762" s="20">
        <f>IF($C762="","",IFERROR(INDEX('Food List'!$H$5:$H$146,MATCH($C762,'Food List'!$B$5:$B$146,0))*IF($D762="",1,$D762),""))</f>
        <v/>
      </c>
      <c r="I762" s="20">
        <f>IF($C762="","",IFERROR(INDEX('Food List'!$I$5:$I$146,MATCH($C762,'Food List'!$B$5:$B$146,0))*IF($D762="",1,$D762),""))</f>
        <v/>
      </c>
    </row>
    <row r="763">
      <c r="A763" s="39" t="n"/>
      <c r="B763" s="40" t="n"/>
      <c r="C763" s="40" t="n"/>
      <c r="D763" s="41" t="n"/>
      <c r="E763" s="19">
        <f>IF($C763="","",IFERROR(INDEX('Food List'!$E$5:$E$146,MATCH($C763,'Food List'!$B$5:$B$146,0))*IF($D763="",1,$D763),""))</f>
        <v/>
      </c>
      <c r="F763" s="20">
        <f>IF($C763="","",IFERROR(INDEX('Food List'!$F$5:$F$146,MATCH($C763,'Food List'!$B$5:$B$146,0))*IF($D763="",1,$D763),""))</f>
        <v/>
      </c>
      <c r="G763" s="20">
        <f>IF($C763="","",IFERROR(INDEX('Food List'!$G$5:$G$146,MATCH($C763,'Food List'!$B$5:$B$146,0))*IF($D763="",1,$D763),""))</f>
        <v/>
      </c>
      <c r="H763" s="20">
        <f>IF($C763="","",IFERROR(INDEX('Food List'!$H$5:$H$146,MATCH($C763,'Food List'!$B$5:$B$146,0))*IF($D763="",1,$D763),""))</f>
        <v/>
      </c>
      <c r="I763" s="20">
        <f>IF($C763="","",IFERROR(INDEX('Food List'!$I$5:$I$146,MATCH($C763,'Food List'!$B$5:$B$146,0))*IF($D763="",1,$D763),""))</f>
        <v/>
      </c>
    </row>
    <row r="764">
      <c r="A764" s="39" t="n"/>
      <c r="B764" s="40" t="n"/>
      <c r="C764" s="40" t="n"/>
      <c r="D764" s="41" t="n"/>
      <c r="E764" s="19">
        <f>IF($C764="","",IFERROR(INDEX('Food List'!$E$5:$E$146,MATCH($C764,'Food List'!$B$5:$B$146,0))*IF($D764="",1,$D764),""))</f>
        <v/>
      </c>
      <c r="F764" s="20">
        <f>IF($C764="","",IFERROR(INDEX('Food List'!$F$5:$F$146,MATCH($C764,'Food List'!$B$5:$B$146,0))*IF($D764="",1,$D764),""))</f>
        <v/>
      </c>
      <c r="G764" s="20">
        <f>IF($C764="","",IFERROR(INDEX('Food List'!$G$5:$G$146,MATCH($C764,'Food List'!$B$5:$B$146,0))*IF($D764="",1,$D764),""))</f>
        <v/>
      </c>
      <c r="H764" s="20">
        <f>IF($C764="","",IFERROR(INDEX('Food List'!$H$5:$H$146,MATCH($C764,'Food List'!$B$5:$B$146,0))*IF($D764="",1,$D764),""))</f>
        <v/>
      </c>
      <c r="I764" s="20">
        <f>IF($C764="","",IFERROR(INDEX('Food List'!$I$5:$I$146,MATCH($C764,'Food List'!$B$5:$B$146,0))*IF($D764="",1,$D764),""))</f>
        <v/>
      </c>
    </row>
    <row r="765">
      <c r="A765" s="39" t="n"/>
      <c r="B765" s="40" t="n"/>
      <c r="C765" s="40" t="n"/>
      <c r="D765" s="41" t="n"/>
      <c r="E765" s="19">
        <f>IF($C765="","",IFERROR(INDEX('Food List'!$E$5:$E$146,MATCH($C765,'Food List'!$B$5:$B$146,0))*IF($D765="",1,$D765),""))</f>
        <v/>
      </c>
      <c r="F765" s="20">
        <f>IF($C765="","",IFERROR(INDEX('Food List'!$F$5:$F$146,MATCH($C765,'Food List'!$B$5:$B$146,0))*IF($D765="",1,$D765),""))</f>
        <v/>
      </c>
      <c r="G765" s="20">
        <f>IF($C765="","",IFERROR(INDEX('Food List'!$G$5:$G$146,MATCH($C765,'Food List'!$B$5:$B$146,0))*IF($D765="",1,$D765),""))</f>
        <v/>
      </c>
      <c r="H765" s="20">
        <f>IF($C765="","",IFERROR(INDEX('Food List'!$H$5:$H$146,MATCH($C765,'Food List'!$B$5:$B$146,0))*IF($D765="",1,$D765),""))</f>
        <v/>
      </c>
      <c r="I765" s="20">
        <f>IF($C765="","",IFERROR(INDEX('Food List'!$I$5:$I$146,MATCH($C765,'Food List'!$B$5:$B$146,0))*IF($D765="",1,$D765),""))</f>
        <v/>
      </c>
    </row>
    <row r="766">
      <c r="A766" s="39" t="n"/>
      <c r="B766" s="40" t="n"/>
      <c r="C766" s="40" t="n"/>
      <c r="D766" s="41" t="n"/>
      <c r="E766" s="19">
        <f>IF($C766="","",IFERROR(INDEX('Food List'!$E$5:$E$146,MATCH($C766,'Food List'!$B$5:$B$146,0))*IF($D766="",1,$D766),""))</f>
        <v/>
      </c>
      <c r="F766" s="20">
        <f>IF($C766="","",IFERROR(INDEX('Food List'!$F$5:$F$146,MATCH($C766,'Food List'!$B$5:$B$146,0))*IF($D766="",1,$D766),""))</f>
        <v/>
      </c>
      <c r="G766" s="20">
        <f>IF($C766="","",IFERROR(INDEX('Food List'!$G$5:$G$146,MATCH($C766,'Food List'!$B$5:$B$146,0))*IF($D766="",1,$D766),""))</f>
        <v/>
      </c>
      <c r="H766" s="20">
        <f>IF($C766="","",IFERROR(INDEX('Food List'!$H$5:$H$146,MATCH($C766,'Food List'!$B$5:$B$146,0))*IF($D766="",1,$D766),""))</f>
        <v/>
      </c>
      <c r="I766" s="20">
        <f>IF($C766="","",IFERROR(INDEX('Food List'!$I$5:$I$146,MATCH($C766,'Food List'!$B$5:$B$146,0))*IF($D766="",1,$D766),""))</f>
        <v/>
      </c>
    </row>
    <row r="767">
      <c r="A767" s="39" t="n"/>
      <c r="B767" s="40" t="n"/>
      <c r="C767" s="40" t="n"/>
      <c r="D767" s="41" t="n"/>
      <c r="E767" s="19">
        <f>IF($C767="","",IFERROR(INDEX('Food List'!$E$5:$E$146,MATCH($C767,'Food List'!$B$5:$B$146,0))*IF($D767="",1,$D767),""))</f>
        <v/>
      </c>
      <c r="F767" s="20">
        <f>IF($C767="","",IFERROR(INDEX('Food List'!$F$5:$F$146,MATCH($C767,'Food List'!$B$5:$B$146,0))*IF($D767="",1,$D767),""))</f>
        <v/>
      </c>
      <c r="G767" s="20">
        <f>IF($C767="","",IFERROR(INDEX('Food List'!$G$5:$G$146,MATCH($C767,'Food List'!$B$5:$B$146,0))*IF($D767="",1,$D767),""))</f>
        <v/>
      </c>
      <c r="H767" s="20">
        <f>IF($C767="","",IFERROR(INDEX('Food List'!$H$5:$H$146,MATCH($C767,'Food List'!$B$5:$B$146,0))*IF($D767="",1,$D767),""))</f>
        <v/>
      </c>
      <c r="I767" s="20">
        <f>IF($C767="","",IFERROR(INDEX('Food List'!$I$5:$I$146,MATCH($C767,'Food List'!$B$5:$B$146,0))*IF($D767="",1,$D767),""))</f>
        <v/>
      </c>
    </row>
    <row r="768">
      <c r="A768" s="39" t="n"/>
      <c r="B768" s="40" t="n"/>
      <c r="C768" s="40" t="n"/>
      <c r="D768" s="41" t="n"/>
      <c r="E768" s="19">
        <f>IF($C768="","",IFERROR(INDEX('Food List'!$E$5:$E$146,MATCH($C768,'Food List'!$B$5:$B$146,0))*IF($D768="",1,$D768),""))</f>
        <v/>
      </c>
      <c r="F768" s="20">
        <f>IF($C768="","",IFERROR(INDEX('Food List'!$F$5:$F$146,MATCH($C768,'Food List'!$B$5:$B$146,0))*IF($D768="",1,$D768),""))</f>
        <v/>
      </c>
      <c r="G768" s="20">
        <f>IF($C768="","",IFERROR(INDEX('Food List'!$G$5:$G$146,MATCH($C768,'Food List'!$B$5:$B$146,0))*IF($D768="",1,$D768),""))</f>
        <v/>
      </c>
      <c r="H768" s="20">
        <f>IF($C768="","",IFERROR(INDEX('Food List'!$H$5:$H$146,MATCH($C768,'Food List'!$B$5:$B$146,0))*IF($D768="",1,$D768),""))</f>
        <v/>
      </c>
      <c r="I768" s="20">
        <f>IF($C768="","",IFERROR(INDEX('Food List'!$I$5:$I$146,MATCH($C768,'Food List'!$B$5:$B$146,0))*IF($D768="",1,$D768),""))</f>
        <v/>
      </c>
    </row>
    <row r="769">
      <c r="A769" s="39" t="n"/>
      <c r="B769" s="40" t="n"/>
      <c r="C769" s="40" t="n"/>
      <c r="D769" s="41" t="n"/>
      <c r="E769" s="19">
        <f>IF($C769="","",IFERROR(INDEX('Food List'!$E$5:$E$146,MATCH($C769,'Food List'!$B$5:$B$146,0))*IF($D769="",1,$D769),""))</f>
        <v/>
      </c>
      <c r="F769" s="20">
        <f>IF($C769="","",IFERROR(INDEX('Food List'!$F$5:$F$146,MATCH($C769,'Food List'!$B$5:$B$146,0))*IF($D769="",1,$D769),""))</f>
        <v/>
      </c>
      <c r="G769" s="20">
        <f>IF($C769="","",IFERROR(INDEX('Food List'!$G$5:$G$146,MATCH($C769,'Food List'!$B$5:$B$146,0))*IF($D769="",1,$D769),""))</f>
        <v/>
      </c>
      <c r="H769" s="20">
        <f>IF($C769="","",IFERROR(INDEX('Food List'!$H$5:$H$146,MATCH($C769,'Food List'!$B$5:$B$146,0))*IF($D769="",1,$D769),""))</f>
        <v/>
      </c>
      <c r="I769" s="20">
        <f>IF($C769="","",IFERROR(INDEX('Food List'!$I$5:$I$146,MATCH($C769,'Food List'!$B$5:$B$146,0))*IF($D769="",1,$D769),""))</f>
        <v/>
      </c>
    </row>
    <row r="770">
      <c r="A770" s="39" t="n"/>
      <c r="B770" s="40" t="n"/>
      <c r="C770" s="40" t="n"/>
      <c r="D770" s="41" t="n"/>
      <c r="E770" s="19">
        <f>IF($C770="","",IFERROR(INDEX('Food List'!$E$5:$E$146,MATCH($C770,'Food List'!$B$5:$B$146,0))*IF($D770="",1,$D770),""))</f>
        <v/>
      </c>
      <c r="F770" s="20">
        <f>IF($C770="","",IFERROR(INDEX('Food List'!$F$5:$F$146,MATCH($C770,'Food List'!$B$5:$B$146,0))*IF($D770="",1,$D770),""))</f>
        <v/>
      </c>
      <c r="G770" s="20">
        <f>IF($C770="","",IFERROR(INDEX('Food List'!$G$5:$G$146,MATCH($C770,'Food List'!$B$5:$B$146,0))*IF($D770="",1,$D770),""))</f>
        <v/>
      </c>
      <c r="H770" s="20">
        <f>IF($C770="","",IFERROR(INDEX('Food List'!$H$5:$H$146,MATCH($C770,'Food List'!$B$5:$B$146,0))*IF($D770="",1,$D770),""))</f>
        <v/>
      </c>
      <c r="I770" s="20">
        <f>IF($C770="","",IFERROR(INDEX('Food List'!$I$5:$I$146,MATCH($C770,'Food List'!$B$5:$B$146,0))*IF($D770="",1,$D770),""))</f>
        <v/>
      </c>
    </row>
    <row r="771">
      <c r="A771" s="39" t="n"/>
      <c r="B771" s="40" t="n"/>
      <c r="C771" s="40" t="n"/>
      <c r="D771" s="41" t="n"/>
      <c r="E771" s="19">
        <f>IF($C771="","",IFERROR(INDEX('Food List'!$E$5:$E$146,MATCH($C771,'Food List'!$B$5:$B$146,0))*IF($D771="",1,$D771),""))</f>
        <v/>
      </c>
      <c r="F771" s="20">
        <f>IF($C771="","",IFERROR(INDEX('Food List'!$F$5:$F$146,MATCH($C771,'Food List'!$B$5:$B$146,0))*IF($D771="",1,$D771),""))</f>
        <v/>
      </c>
      <c r="G771" s="20">
        <f>IF($C771="","",IFERROR(INDEX('Food List'!$G$5:$G$146,MATCH($C771,'Food List'!$B$5:$B$146,0))*IF($D771="",1,$D771),""))</f>
        <v/>
      </c>
      <c r="H771" s="20">
        <f>IF($C771="","",IFERROR(INDEX('Food List'!$H$5:$H$146,MATCH($C771,'Food List'!$B$5:$B$146,0))*IF($D771="",1,$D771),""))</f>
        <v/>
      </c>
      <c r="I771" s="20">
        <f>IF($C771="","",IFERROR(INDEX('Food List'!$I$5:$I$146,MATCH($C771,'Food List'!$B$5:$B$146,0))*IF($D771="",1,$D771),""))</f>
        <v/>
      </c>
    </row>
    <row r="772">
      <c r="A772" s="39" t="n"/>
      <c r="B772" s="40" t="n"/>
      <c r="C772" s="40" t="n"/>
      <c r="D772" s="41" t="n"/>
      <c r="E772" s="19">
        <f>IF($C772="","",IFERROR(INDEX('Food List'!$E$5:$E$146,MATCH($C772,'Food List'!$B$5:$B$146,0))*IF($D772="",1,$D772),""))</f>
        <v/>
      </c>
      <c r="F772" s="20">
        <f>IF($C772="","",IFERROR(INDEX('Food List'!$F$5:$F$146,MATCH($C772,'Food List'!$B$5:$B$146,0))*IF($D772="",1,$D772),""))</f>
        <v/>
      </c>
      <c r="G772" s="20">
        <f>IF($C772="","",IFERROR(INDEX('Food List'!$G$5:$G$146,MATCH($C772,'Food List'!$B$5:$B$146,0))*IF($D772="",1,$D772),""))</f>
        <v/>
      </c>
      <c r="H772" s="20">
        <f>IF($C772="","",IFERROR(INDEX('Food List'!$H$5:$H$146,MATCH($C772,'Food List'!$B$5:$B$146,0))*IF($D772="",1,$D772),""))</f>
        <v/>
      </c>
      <c r="I772" s="20">
        <f>IF($C772="","",IFERROR(INDEX('Food List'!$I$5:$I$146,MATCH($C772,'Food List'!$B$5:$B$146,0))*IF($D772="",1,$D772),""))</f>
        <v/>
      </c>
    </row>
    <row r="773">
      <c r="A773" s="39" t="n"/>
      <c r="B773" s="40" t="n"/>
      <c r="C773" s="40" t="n"/>
      <c r="D773" s="41" t="n"/>
      <c r="E773" s="19">
        <f>IF($C773="","",IFERROR(INDEX('Food List'!$E$5:$E$146,MATCH($C773,'Food List'!$B$5:$B$146,0))*IF($D773="",1,$D773),""))</f>
        <v/>
      </c>
      <c r="F773" s="20">
        <f>IF($C773="","",IFERROR(INDEX('Food List'!$F$5:$F$146,MATCH($C773,'Food List'!$B$5:$B$146,0))*IF($D773="",1,$D773),""))</f>
        <v/>
      </c>
      <c r="G773" s="20">
        <f>IF($C773="","",IFERROR(INDEX('Food List'!$G$5:$G$146,MATCH($C773,'Food List'!$B$5:$B$146,0))*IF($D773="",1,$D773),""))</f>
        <v/>
      </c>
      <c r="H773" s="20">
        <f>IF($C773="","",IFERROR(INDEX('Food List'!$H$5:$H$146,MATCH($C773,'Food List'!$B$5:$B$146,0))*IF($D773="",1,$D773),""))</f>
        <v/>
      </c>
      <c r="I773" s="20">
        <f>IF($C773="","",IFERROR(INDEX('Food List'!$I$5:$I$146,MATCH($C773,'Food List'!$B$5:$B$146,0))*IF($D773="",1,$D773),""))</f>
        <v/>
      </c>
    </row>
    <row r="774">
      <c r="A774" s="39" t="n"/>
      <c r="B774" s="40" t="n"/>
      <c r="C774" s="40" t="n"/>
      <c r="D774" s="41" t="n"/>
      <c r="E774" s="19">
        <f>IF($C774="","",IFERROR(INDEX('Food List'!$E$5:$E$146,MATCH($C774,'Food List'!$B$5:$B$146,0))*IF($D774="",1,$D774),""))</f>
        <v/>
      </c>
      <c r="F774" s="20">
        <f>IF($C774="","",IFERROR(INDEX('Food List'!$F$5:$F$146,MATCH($C774,'Food List'!$B$5:$B$146,0))*IF($D774="",1,$D774),""))</f>
        <v/>
      </c>
      <c r="G774" s="20">
        <f>IF($C774="","",IFERROR(INDEX('Food List'!$G$5:$G$146,MATCH($C774,'Food List'!$B$5:$B$146,0))*IF($D774="",1,$D774),""))</f>
        <v/>
      </c>
      <c r="H774" s="20">
        <f>IF($C774="","",IFERROR(INDEX('Food List'!$H$5:$H$146,MATCH($C774,'Food List'!$B$5:$B$146,0))*IF($D774="",1,$D774),""))</f>
        <v/>
      </c>
      <c r="I774" s="20">
        <f>IF($C774="","",IFERROR(INDEX('Food List'!$I$5:$I$146,MATCH($C774,'Food List'!$B$5:$B$146,0))*IF($D774="",1,$D774),""))</f>
        <v/>
      </c>
    </row>
    <row r="775">
      <c r="A775" s="39" t="n"/>
      <c r="B775" s="40" t="n"/>
      <c r="C775" s="40" t="n"/>
      <c r="D775" s="41" t="n"/>
      <c r="E775" s="19">
        <f>IF($C775="","",IFERROR(INDEX('Food List'!$E$5:$E$146,MATCH($C775,'Food List'!$B$5:$B$146,0))*IF($D775="",1,$D775),""))</f>
        <v/>
      </c>
      <c r="F775" s="20">
        <f>IF($C775="","",IFERROR(INDEX('Food List'!$F$5:$F$146,MATCH($C775,'Food List'!$B$5:$B$146,0))*IF($D775="",1,$D775),""))</f>
        <v/>
      </c>
      <c r="G775" s="20">
        <f>IF($C775="","",IFERROR(INDEX('Food List'!$G$5:$G$146,MATCH($C775,'Food List'!$B$5:$B$146,0))*IF($D775="",1,$D775),""))</f>
        <v/>
      </c>
      <c r="H775" s="20">
        <f>IF($C775="","",IFERROR(INDEX('Food List'!$H$5:$H$146,MATCH($C775,'Food List'!$B$5:$B$146,0))*IF($D775="",1,$D775),""))</f>
        <v/>
      </c>
      <c r="I775" s="20">
        <f>IF($C775="","",IFERROR(INDEX('Food List'!$I$5:$I$146,MATCH($C775,'Food List'!$B$5:$B$146,0))*IF($D775="",1,$D775),""))</f>
        <v/>
      </c>
    </row>
    <row r="776">
      <c r="A776" s="39" t="n"/>
      <c r="B776" s="40" t="n"/>
      <c r="C776" s="40" t="n"/>
      <c r="D776" s="41" t="n"/>
      <c r="E776" s="19">
        <f>IF($C776="","",IFERROR(INDEX('Food List'!$E$5:$E$146,MATCH($C776,'Food List'!$B$5:$B$146,0))*IF($D776="",1,$D776),""))</f>
        <v/>
      </c>
      <c r="F776" s="20">
        <f>IF($C776="","",IFERROR(INDEX('Food List'!$F$5:$F$146,MATCH($C776,'Food List'!$B$5:$B$146,0))*IF($D776="",1,$D776),""))</f>
        <v/>
      </c>
      <c r="G776" s="20">
        <f>IF($C776="","",IFERROR(INDEX('Food List'!$G$5:$G$146,MATCH($C776,'Food List'!$B$5:$B$146,0))*IF($D776="",1,$D776),""))</f>
        <v/>
      </c>
      <c r="H776" s="20">
        <f>IF($C776="","",IFERROR(INDEX('Food List'!$H$5:$H$146,MATCH($C776,'Food List'!$B$5:$B$146,0))*IF($D776="",1,$D776),""))</f>
        <v/>
      </c>
      <c r="I776" s="20">
        <f>IF($C776="","",IFERROR(INDEX('Food List'!$I$5:$I$146,MATCH($C776,'Food List'!$B$5:$B$146,0))*IF($D776="",1,$D776),""))</f>
        <v/>
      </c>
    </row>
    <row r="777">
      <c r="A777" s="39" t="n"/>
      <c r="B777" s="40" t="n"/>
      <c r="C777" s="40" t="n"/>
      <c r="D777" s="41" t="n"/>
      <c r="E777" s="19">
        <f>IF($C777="","",IFERROR(INDEX('Food List'!$E$5:$E$146,MATCH($C777,'Food List'!$B$5:$B$146,0))*IF($D777="",1,$D777),""))</f>
        <v/>
      </c>
      <c r="F777" s="20">
        <f>IF($C777="","",IFERROR(INDEX('Food List'!$F$5:$F$146,MATCH($C777,'Food List'!$B$5:$B$146,0))*IF($D777="",1,$D777),""))</f>
        <v/>
      </c>
      <c r="G777" s="20">
        <f>IF($C777="","",IFERROR(INDEX('Food List'!$G$5:$G$146,MATCH($C777,'Food List'!$B$5:$B$146,0))*IF($D777="",1,$D777),""))</f>
        <v/>
      </c>
      <c r="H777" s="20">
        <f>IF($C777="","",IFERROR(INDEX('Food List'!$H$5:$H$146,MATCH($C777,'Food List'!$B$5:$B$146,0))*IF($D777="",1,$D777),""))</f>
        <v/>
      </c>
      <c r="I777" s="20">
        <f>IF($C777="","",IFERROR(INDEX('Food List'!$I$5:$I$146,MATCH($C777,'Food List'!$B$5:$B$146,0))*IF($D777="",1,$D777),""))</f>
        <v/>
      </c>
    </row>
    <row r="778">
      <c r="A778" s="39" t="n"/>
      <c r="B778" s="40" t="n"/>
      <c r="C778" s="40" t="n"/>
      <c r="D778" s="41" t="n"/>
      <c r="E778" s="19">
        <f>IF($C778="","",IFERROR(INDEX('Food List'!$E$5:$E$146,MATCH($C778,'Food List'!$B$5:$B$146,0))*IF($D778="",1,$D778),""))</f>
        <v/>
      </c>
      <c r="F778" s="20">
        <f>IF($C778="","",IFERROR(INDEX('Food List'!$F$5:$F$146,MATCH($C778,'Food List'!$B$5:$B$146,0))*IF($D778="",1,$D778),""))</f>
        <v/>
      </c>
      <c r="G778" s="20">
        <f>IF($C778="","",IFERROR(INDEX('Food List'!$G$5:$G$146,MATCH($C778,'Food List'!$B$5:$B$146,0))*IF($D778="",1,$D778),""))</f>
        <v/>
      </c>
      <c r="H778" s="20">
        <f>IF($C778="","",IFERROR(INDEX('Food List'!$H$5:$H$146,MATCH($C778,'Food List'!$B$5:$B$146,0))*IF($D778="",1,$D778),""))</f>
        <v/>
      </c>
      <c r="I778" s="20">
        <f>IF($C778="","",IFERROR(INDEX('Food List'!$I$5:$I$146,MATCH($C778,'Food List'!$B$5:$B$146,0))*IF($D778="",1,$D778),""))</f>
        <v/>
      </c>
    </row>
    <row r="779">
      <c r="A779" s="39" t="n"/>
      <c r="B779" s="40" t="n"/>
      <c r="C779" s="40" t="n"/>
      <c r="D779" s="41" t="n"/>
      <c r="E779" s="19">
        <f>IF($C779="","",IFERROR(INDEX('Food List'!$E$5:$E$146,MATCH($C779,'Food List'!$B$5:$B$146,0))*IF($D779="",1,$D779),""))</f>
        <v/>
      </c>
      <c r="F779" s="20">
        <f>IF($C779="","",IFERROR(INDEX('Food List'!$F$5:$F$146,MATCH($C779,'Food List'!$B$5:$B$146,0))*IF($D779="",1,$D779),""))</f>
        <v/>
      </c>
      <c r="G779" s="20">
        <f>IF($C779="","",IFERROR(INDEX('Food List'!$G$5:$G$146,MATCH($C779,'Food List'!$B$5:$B$146,0))*IF($D779="",1,$D779),""))</f>
        <v/>
      </c>
      <c r="H779" s="20">
        <f>IF($C779="","",IFERROR(INDEX('Food List'!$H$5:$H$146,MATCH($C779,'Food List'!$B$5:$B$146,0))*IF($D779="",1,$D779),""))</f>
        <v/>
      </c>
      <c r="I779" s="20">
        <f>IF($C779="","",IFERROR(INDEX('Food List'!$I$5:$I$146,MATCH($C779,'Food List'!$B$5:$B$146,0))*IF($D779="",1,$D779),""))</f>
        <v/>
      </c>
    </row>
    <row r="780">
      <c r="A780" s="39" t="n"/>
      <c r="B780" s="40" t="n"/>
      <c r="C780" s="40" t="n"/>
      <c r="D780" s="41" t="n"/>
      <c r="E780" s="19">
        <f>IF($C780="","",IFERROR(INDEX('Food List'!$E$5:$E$146,MATCH($C780,'Food List'!$B$5:$B$146,0))*IF($D780="",1,$D780),""))</f>
        <v/>
      </c>
      <c r="F780" s="20">
        <f>IF($C780="","",IFERROR(INDEX('Food List'!$F$5:$F$146,MATCH($C780,'Food List'!$B$5:$B$146,0))*IF($D780="",1,$D780),""))</f>
        <v/>
      </c>
      <c r="G780" s="20">
        <f>IF($C780="","",IFERROR(INDEX('Food List'!$G$5:$G$146,MATCH($C780,'Food List'!$B$5:$B$146,0))*IF($D780="",1,$D780),""))</f>
        <v/>
      </c>
      <c r="H780" s="20">
        <f>IF($C780="","",IFERROR(INDEX('Food List'!$H$5:$H$146,MATCH($C780,'Food List'!$B$5:$B$146,0))*IF($D780="",1,$D780),""))</f>
        <v/>
      </c>
      <c r="I780" s="20">
        <f>IF($C780="","",IFERROR(INDEX('Food List'!$I$5:$I$146,MATCH($C780,'Food List'!$B$5:$B$146,0))*IF($D780="",1,$D780),""))</f>
        <v/>
      </c>
    </row>
    <row r="781">
      <c r="A781" s="39" t="n"/>
      <c r="B781" s="40" t="n"/>
      <c r="C781" s="40" t="n"/>
      <c r="D781" s="41" t="n"/>
      <c r="E781" s="19">
        <f>IF($C781="","",IFERROR(INDEX('Food List'!$E$5:$E$146,MATCH($C781,'Food List'!$B$5:$B$146,0))*IF($D781="",1,$D781),""))</f>
        <v/>
      </c>
      <c r="F781" s="20">
        <f>IF($C781="","",IFERROR(INDEX('Food List'!$F$5:$F$146,MATCH($C781,'Food List'!$B$5:$B$146,0))*IF($D781="",1,$D781),""))</f>
        <v/>
      </c>
      <c r="G781" s="20">
        <f>IF($C781="","",IFERROR(INDEX('Food List'!$G$5:$G$146,MATCH($C781,'Food List'!$B$5:$B$146,0))*IF($D781="",1,$D781),""))</f>
        <v/>
      </c>
      <c r="H781" s="20">
        <f>IF($C781="","",IFERROR(INDEX('Food List'!$H$5:$H$146,MATCH($C781,'Food List'!$B$5:$B$146,0))*IF($D781="",1,$D781),""))</f>
        <v/>
      </c>
      <c r="I781" s="20">
        <f>IF($C781="","",IFERROR(INDEX('Food List'!$I$5:$I$146,MATCH($C781,'Food List'!$B$5:$B$146,0))*IF($D781="",1,$D781),""))</f>
        <v/>
      </c>
    </row>
    <row r="782">
      <c r="A782" s="39" t="n"/>
      <c r="B782" s="40" t="n"/>
      <c r="C782" s="40" t="n"/>
      <c r="D782" s="41" t="n"/>
      <c r="E782" s="19">
        <f>IF($C782="","",IFERROR(INDEX('Food List'!$E$5:$E$146,MATCH($C782,'Food List'!$B$5:$B$146,0))*IF($D782="",1,$D782),""))</f>
        <v/>
      </c>
      <c r="F782" s="20">
        <f>IF($C782="","",IFERROR(INDEX('Food List'!$F$5:$F$146,MATCH($C782,'Food List'!$B$5:$B$146,0))*IF($D782="",1,$D782),""))</f>
        <v/>
      </c>
      <c r="G782" s="20">
        <f>IF($C782="","",IFERROR(INDEX('Food List'!$G$5:$G$146,MATCH($C782,'Food List'!$B$5:$B$146,0))*IF($D782="",1,$D782),""))</f>
        <v/>
      </c>
      <c r="H782" s="20">
        <f>IF($C782="","",IFERROR(INDEX('Food List'!$H$5:$H$146,MATCH($C782,'Food List'!$B$5:$B$146,0))*IF($D782="",1,$D782),""))</f>
        <v/>
      </c>
      <c r="I782" s="20">
        <f>IF($C782="","",IFERROR(INDEX('Food List'!$I$5:$I$146,MATCH($C782,'Food List'!$B$5:$B$146,0))*IF($D782="",1,$D782),""))</f>
        <v/>
      </c>
    </row>
    <row r="783">
      <c r="A783" s="39" t="n"/>
      <c r="B783" s="40" t="n"/>
      <c r="C783" s="40" t="n"/>
      <c r="D783" s="41" t="n"/>
      <c r="E783" s="19">
        <f>IF($C783="","",IFERROR(INDEX('Food List'!$E$5:$E$146,MATCH($C783,'Food List'!$B$5:$B$146,0))*IF($D783="",1,$D783),""))</f>
        <v/>
      </c>
      <c r="F783" s="20">
        <f>IF($C783="","",IFERROR(INDEX('Food List'!$F$5:$F$146,MATCH($C783,'Food List'!$B$5:$B$146,0))*IF($D783="",1,$D783),""))</f>
        <v/>
      </c>
      <c r="G783" s="20">
        <f>IF($C783="","",IFERROR(INDEX('Food List'!$G$5:$G$146,MATCH($C783,'Food List'!$B$5:$B$146,0))*IF($D783="",1,$D783),""))</f>
        <v/>
      </c>
      <c r="H783" s="20">
        <f>IF($C783="","",IFERROR(INDEX('Food List'!$H$5:$H$146,MATCH($C783,'Food List'!$B$5:$B$146,0))*IF($D783="",1,$D783),""))</f>
        <v/>
      </c>
      <c r="I783" s="20">
        <f>IF($C783="","",IFERROR(INDEX('Food List'!$I$5:$I$146,MATCH($C783,'Food List'!$B$5:$B$146,0))*IF($D783="",1,$D783),""))</f>
        <v/>
      </c>
    </row>
    <row r="784">
      <c r="A784" s="39" t="n"/>
      <c r="B784" s="40" t="n"/>
      <c r="C784" s="40" t="n"/>
      <c r="D784" s="41" t="n"/>
      <c r="E784" s="19">
        <f>IF($C784="","",IFERROR(INDEX('Food List'!$E$5:$E$146,MATCH($C784,'Food List'!$B$5:$B$146,0))*IF($D784="",1,$D784),""))</f>
        <v/>
      </c>
      <c r="F784" s="20">
        <f>IF($C784="","",IFERROR(INDEX('Food List'!$F$5:$F$146,MATCH($C784,'Food List'!$B$5:$B$146,0))*IF($D784="",1,$D784),""))</f>
        <v/>
      </c>
      <c r="G784" s="20">
        <f>IF($C784="","",IFERROR(INDEX('Food List'!$G$5:$G$146,MATCH($C784,'Food List'!$B$5:$B$146,0))*IF($D784="",1,$D784),""))</f>
        <v/>
      </c>
      <c r="H784" s="20">
        <f>IF($C784="","",IFERROR(INDEX('Food List'!$H$5:$H$146,MATCH($C784,'Food List'!$B$5:$B$146,0))*IF($D784="",1,$D784),""))</f>
        <v/>
      </c>
      <c r="I784" s="20">
        <f>IF($C784="","",IFERROR(INDEX('Food List'!$I$5:$I$146,MATCH($C784,'Food List'!$B$5:$B$146,0))*IF($D784="",1,$D784),""))</f>
        <v/>
      </c>
    </row>
    <row r="785">
      <c r="A785" s="39" t="n"/>
      <c r="B785" s="40" t="n"/>
      <c r="C785" s="40" t="n"/>
      <c r="D785" s="41" t="n"/>
      <c r="E785" s="19">
        <f>IF($C785="","",IFERROR(INDEX('Food List'!$E$5:$E$146,MATCH($C785,'Food List'!$B$5:$B$146,0))*IF($D785="",1,$D785),""))</f>
        <v/>
      </c>
      <c r="F785" s="20">
        <f>IF($C785="","",IFERROR(INDEX('Food List'!$F$5:$F$146,MATCH($C785,'Food List'!$B$5:$B$146,0))*IF($D785="",1,$D785),""))</f>
        <v/>
      </c>
      <c r="G785" s="20">
        <f>IF($C785="","",IFERROR(INDEX('Food List'!$G$5:$G$146,MATCH($C785,'Food List'!$B$5:$B$146,0))*IF($D785="",1,$D785),""))</f>
        <v/>
      </c>
      <c r="H785" s="20">
        <f>IF($C785="","",IFERROR(INDEX('Food List'!$H$5:$H$146,MATCH($C785,'Food List'!$B$5:$B$146,0))*IF($D785="",1,$D785),""))</f>
        <v/>
      </c>
      <c r="I785" s="20">
        <f>IF($C785="","",IFERROR(INDEX('Food List'!$I$5:$I$146,MATCH($C785,'Food List'!$B$5:$B$146,0))*IF($D785="",1,$D785),""))</f>
        <v/>
      </c>
    </row>
    <row r="786">
      <c r="A786" s="39" t="n"/>
      <c r="B786" s="40" t="n"/>
      <c r="C786" s="40" t="n"/>
      <c r="D786" s="41" t="n"/>
      <c r="E786" s="19">
        <f>IF($C786="","",IFERROR(INDEX('Food List'!$E$5:$E$146,MATCH($C786,'Food List'!$B$5:$B$146,0))*IF($D786="",1,$D786),""))</f>
        <v/>
      </c>
      <c r="F786" s="20">
        <f>IF($C786="","",IFERROR(INDEX('Food List'!$F$5:$F$146,MATCH($C786,'Food List'!$B$5:$B$146,0))*IF($D786="",1,$D786),""))</f>
        <v/>
      </c>
      <c r="G786" s="20">
        <f>IF($C786="","",IFERROR(INDEX('Food List'!$G$5:$G$146,MATCH($C786,'Food List'!$B$5:$B$146,0))*IF($D786="",1,$D786),""))</f>
        <v/>
      </c>
      <c r="H786" s="20">
        <f>IF($C786="","",IFERROR(INDEX('Food List'!$H$5:$H$146,MATCH($C786,'Food List'!$B$5:$B$146,0))*IF($D786="",1,$D786),""))</f>
        <v/>
      </c>
      <c r="I786" s="20">
        <f>IF($C786="","",IFERROR(INDEX('Food List'!$I$5:$I$146,MATCH($C786,'Food List'!$B$5:$B$146,0))*IF($D786="",1,$D786),""))</f>
        <v/>
      </c>
    </row>
    <row r="787">
      <c r="A787" s="39" t="n"/>
      <c r="B787" s="40" t="n"/>
      <c r="C787" s="40" t="n"/>
      <c r="D787" s="41" t="n"/>
      <c r="E787" s="19">
        <f>IF($C787="","",IFERROR(INDEX('Food List'!$E$5:$E$146,MATCH($C787,'Food List'!$B$5:$B$146,0))*IF($D787="",1,$D787),""))</f>
        <v/>
      </c>
      <c r="F787" s="20">
        <f>IF($C787="","",IFERROR(INDEX('Food List'!$F$5:$F$146,MATCH($C787,'Food List'!$B$5:$B$146,0))*IF($D787="",1,$D787),""))</f>
        <v/>
      </c>
      <c r="G787" s="20">
        <f>IF($C787="","",IFERROR(INDEX('Food List'!$G$5:$G$146,MATCH($C787,'Food List'!$B$5:$B$146,0))*IF($D787="",1,$D787),""))</f>
        <v/>
      </c>
      <c r="H787" s="20">
        <f>IF($C787="","",IFERROR(INDEX('Food List'!$H$5:$H$146,MATCH($C787,'Food List'!$B$5:$B$146,0))*IF($D787="",1,$D787),""))</f>
        <v/>
      </c>
      <c r="I787" s="20">
        <f>IF($C787="","",IFERROR(INDEX('Food List'!$I$5:$I$146,MATCH($C787,'Food List'!$B$5:$B$146,0))*IF($D787="",1,$D787),""))</f>
        <v/>
      </c>
    </row>
    <row r="788">
      <c r="A788" s="39" t="n"/>
      <c r="B788" s="40" t="n"/>
      <c r="C788" s="40" t="n"/>
      <c r="D788" s="41" t="n"/>
      <c r="E788" s="19">
        <f>IF($C788="","",IFERROR(INDEX('Food List'!$E$5:$E$146,MATCH($C788,'Food List'!$B$5:$B$146,0))*IF($D788="",1,$D788),""))</f>
        <v/>
      </c>
      <c r="F788" s="20">
        <f>IF($C788="","",IFERROR(INDEX('Food List'!$F$5:$F$146,MATCH($C788,'Food List'!$B$5:$B$146,0))*IF($D788="",1,$D788),""))</f>
        <v/>
      </c>
      <c r="G788" s="20">
        <f>IF($C788="","",IFERROR(INDEX('Food List'!$G$5:$G$146,MATCH($C788,'Food List'!$B$5:$B$146,0))*IF($D788="",1,$D788),""))</f>
        <v/>
      </c>
      <c r="H788" s="20">
        <f>IF($C788="","",IFERROR(INDEX('Food List'!$H$5:$H$146,MATCH($C788,'Food List'!$B$5:$B$146,0))*IF($D788="",1,$D788),""))</f>
        <v/>
      </c>
      <c r="I788" s="20">
        <f>IF($C788="","",IFERROR(INDEX('Food List'!$I$5:$I$146,MATCH($C788,'Food List'!$B$5:$B$146,0))*IF($D788="",1,$D788),""))</f>
        <v/>
      </c>
    </row>
    <row r="789">
      <c r="A789" s="39" t="n"/>
      <c r="B789" s="40" t="n"/>
      <c r="C789" s="40" t="n"/>
      <c r="D789" s="41" t="n"/>
      <c r="E789" s="19">
        <f>IF($C789="","",IFERROR(INDEX('Food List'!$E$5:$E$146,MATCH($C789,'Food List'!$B$5:$B$146,0))*IF($D789="",1,$D789),""))</f>
        <v/>
      </c>
      <c r="F789" s="20">
        <f>IF($C789="","",IFERROR(INDEX('Food List'!$F$5:$F$146,MATCH($C789,'Food List'!$B$5:$B$146,0))*IF($D789="",1,$D789),""))</f>
        <v/>
      </c>
      <c r="G789" s="20">
        <f>IF($C789="","",IFERROR(INDEX('Food List'!$G$5:$G$146,MATCH($C789,'Food List'!$B$5:$B$146,0))*IF($D789="",1,$D789),""))</f>
        <v/>
      </c>
      <c r="H789" s="20">
        <f>IF($C789="","",IFERROR(INDEX('Food List'!$H$5:$H$146,MATCH($C789,'Food List'!$B$5:$B$146,0))*IF($D789="",1,$D789),""))</f>
        <v/>
      </c>
      <c r="I789" s="20">
        <f>IF($C789="","",IFERROR(INDEX('Food List'!$I$5:$I$146,MATCH($C789,'Food List'!$B$5:$B$146,0))*IF($D789="",1,$D789),""))</f>
        <v/>
      </c>
    </row>
    <row r="790">
      <c r="A790" s="39" t="n"/>
      <c r="B790" s="40" t="n"/>
      <c r="C790" s="40" t="n"/>
      <c r="D790" s="41" t="n"/>
      <c r="E790" s="19">
        <f>IF($C790="","",IFERROR(INDEX('Food List'!$E$5:$E$146,MATCH($C790,'Food List'!$B$5:$B$146,0))*IF($D790="",1,$D790),""))</f>
        <v/>
      </c>
      <c r="F790" s="20">
        <f>IF($C790="","",IFERROR(INDEX('Food List'!$F$5:$F$146,MATCH($C790,'Food List'!$B$5:$B$146,0))*IF($D790="",1,$D790),""))</f>
        <v/>
      </c>
      <c r="G790" s="20">
        <f>IF($C790="","",IFERROR(INDEX('Food List'!$G$5:$G$146,MATCH($C790,'Food List'!$B$5:$B$146,0))*IF($D790="",1,$D790),""))</f>
        <v/>
      </c>
      <c r="H790" s="20">
        <f>IF($C790="","",IFERROR(INDEX('Food List'!$H$5:$H$146,MATCH($C790,'Food List'!$B$5:$B$146,0))*IF($D790="",1,$D790),""))</f>
        <v/>
      </c>
      <c r="I790" s="20">
        <f>IF($C790="","",IFERROR(INDEX('Food List'!$I$5:$I$146,MATCH($C790,'Food List'!$B$5:$B$146,0))*IF($D790="",1,$D790),""))</f>
        <v/>
      </c>
    </row>
    <row r="791">
      <c r="A791" s="39" t="n"/>
      <c r="B791" s="40" t="n"/>
      <c r="C791" s="40" t="n"/>
      <c r="D791" s="41" t="n"/>
      <c r="E791" s="19">
        <f>IF($C791="","",IFERROR(INDEX('Food List'!$E$5:$E$146,MATCH($C791,'Food List'!$B$5:$B$146,0))*IF($D791="",1,$D791),""))</f>
        <v/>
      </c>
      <c r="F791" s="20">
        <f>IF($C791="","",IFERROR(INDEX('Food List'!$F$5:$F$146,MATCH($C791,'Food List'!$B$5:$B$146,0))*IF($D791="",1,$D791),""))</f>
        <v/>
      </c>
      <c r="G791" s="20">
        <f>IF($C791="","",IFERROR(INDEX('Food List'!$G$5:$G$146,MATCH($C791,'Food List'!$B$5:$B$146,0))*IF($D791="",1,$D791),""))</f>
        <v/>
      </c>
      <c r="H791" s="20">
        <f>IF($C791="","",IFERROR(INDEX('Food List'!$H$5:$H$146,MATCH($C791,'Food List'!$B$5:$B$146,0))*IF($D791="",1,$D791),""))</f>
        <v/>
      </c>
      <c r="I791" s="20">
        <f>IF($C791="","",IFERROR(INDEX('Food List'!$I$5:$I$146,MATCH($C791,'Food List'!$B$5:$B$146,0))*IF($D791="",1,$D791),""))</f>
        <v/>
      </c>
    </row>
    <row r="792">
      <c r="A792" s="39" t="n"/>
      <c r="B792" s="40" t="n"/>
      <c r="C792" s="40" t="n"/>
      <c r="D792" s="41" t="n"/>
      <c r="E792" s="19">
        <f>IF($C792="","",IFERROR(INDEX('Food List'!$E$5:$E$146,MATCH($C792,'Food List'!$B$5:$B$146,0))*IF($D792="",1,$D792),""))</f>
        <v/>
      </c>
      <c r="F792" s="20">
        <f>IF($C792="","",IFERROR(INDEX('Food List'!$F$5:$F$146,MATCH($C792,'Food List'!$B$5:$B$146,0))*IF($D792="",1,$D792),""))</f>
        <v/>
      </c>
      <c r="G792" s="20">
        <f>IF($C792="","",IFERROR(INDEX('Food List'!$G$5:$G$146,MATCH($C792,'Food List'!$B$5:$B$146,0))*IF($D792="",1,$D792),""))</f>
        <v/>
      </c>
      <c r="H792" s="20">
        <f>IF($C792="","",IFERROR(INDEX('Food List'!$H$5:$H$146,MATCH($C792,'Food List'!$B$5:$B$146,0))*IF($D792="",1,$D792),""))</f>
        <v/>
      </c>
      <c r="I792" s="20">
        <f>IF($C792="","",IFERROR(INDEX('Food List'!$I$5:$I$146,MATCH($C792,'Food List'!$B$5:$B$146,0))*IF($D792="",1,$D792),""))</f>
        <v/>
      </c>
    </row>
    <row r="793">
      <c r="A793" s="39" t="n"/>
      <c r="B793" s="40" t="n"/>
      <c r="C793" s="40" t="n"/>
      <c r="D793" s="41" t="n"/>
      <c r="E793" s="19">
        <f>IF($C793="","",IFERROR(INDEX('Food List'!$E$5:$E$146,MATCH($C793,'Food List'!$B$5:$B$146,0))*IF($D793="",1,$D793),""))</f>
        <v/>
      </c>
      <c r="F793" s="20">
        <f>IF($C793="","",IFERROR(INDEX('Food List'!$F$5:$F$146,MATCH($C793,'Food List'!$B$5:$B$146,0))*IF($D793="",1,$D793),""))</f>
        <v/>
      </c>
      <c r="G793" s="20">
        <f>IF($C793="","",IFERROR(INDEX('Food List'!$G$5:$G$146,MATCH($C793,'Food List'!$B$5:$B$146,0))*IF($D793="",1,$D793),""))</f>
        <v/>
      </c>
      <c r="H793" s="20">
        <f>IF($C793="","",IFERROR(INDEX('Food List'!$H$5:$H$146,MATCH($C793,'Food List'!$B$5:$B$146,0))*IF($D793="",1,$D793),""))</f>
        <v/>
      </c>
      <c r="I793" s="20">
        <f>IF($C793="","",IFERROR(INDEX('Food List'!$I$5:$I$146,MATCH($C793,'Food List'!$B$5:$B$146,0))*IF($D793="",1,$D793),""))</f>
        <v/>
      </c>
    </row>
    <row r="794">
      <c r="A794" s="39" t="n"/>
      <c r="B794" s="40" t="n"/>
      <c r="C794" s="40" t="n"/>
      <c r="D794" s="41" t="n"/>
      <c r="E794" s="19">
        <f>IF($C794="","",IFERROR(INDEX('Food List'!$E$5:$E$146,MATCH($C794,'Food List'!$B$5:$B$146,0))*IF($D794="",1,$D794),""))</f>
        <v/>
      </c>
      <c r="F794" s="20">
        <f>IF($C794="","",IFERROR(INDEX('Food List'!$F$5:$F$146,MATCH($C794,'Food List'!$B$5:$B$146,0))*IF($D794="",1,$D794),""))</f>
        <v/>
      </c>
      <c r="G794" s="20">
        <f>IF($C794="","",IFERROR(INDEX('Food List'!$G$5:$G$146,MATCH($C794,'Food List'!$B$5:$B$146,0))*IF($D794="",1,$D794),""))</f>
        <v/>
      </c>
      <c r="H794" s="20">
        <f>IF($C794="","",IFERROR(INDEX('Food List'!$H$5:$H$146,MATCH($C794,'Food List'!$B$5:$B$146,0))*IF($D794="",1,$D794),""))</f>
        <v/>
      </c>
      <c r="I794" s="20">
        <f>IF($C794="","",IFERROR(INDEX('Food List'!$I$5:$I$146,MATCH($C794,'Food List'!$B$5:$B$146,0))*IF($D794="",1,$D794),""))</f>
        <v/>
      </c>
    </row>
    <row r="795">
      <c r="A795" s="39" t="n"/>
      <c r="B795" s="40" t="n"/>
      <c r="C795" s="40" t="n"/>
      <c r="D795" s="41" t="n"/>
      <c r="E795" s="19">
        <f>IF($C795="","",IFERROR(INDEX('Food List'!$E$5:$E$146,MATCH($C795,'Food List'!$B$5:$B$146,0))*IF($D795="",1,$D795),""))</f>
        <v/>
      </c>
      <c r="F795" s="20">
        <f>IF($C795="","",IFERROR(INDEX('Food List'!$F$5:$F$146,MATCH($C795,'Food List'!$B$5:$B$146,0))*IF($D795="",1,$D795),""))</f>
        <v/>
      </c>
      <c r="G795" s="20">
        <f>IF($C795="","",IFERROR(INDEX('Food List'!$G$5:$G$146,MATCH($C795,'Food List'!$B$5:$B$146,0))*IF($D795="",1,$D795),""))</f>
        <v/>
      </c>
      <c r="H795" s="20">
        <f>IF($C795="","",IFERROR(INDEX('Food List'!$H$5:$H$146,MATCH($C795,'Food List'!$B$5:$B$146,0))*IF($D795="",1,$D795),""))</f>
        <v/>
      </c>
      <c r="I795" s="20">
        <f>IF($C795="","",IFERROR(INDEX('Food List'!$I$5:$I$146,MATCH($C795,'Food List'!$B$5:$B$146,0))*IF($D795="",1,$D795),""))</f>
        <v/>
      </c>
    </row>
    <row r="796">
      <c r="A796" s="39" t="n"/>
      <c r="B796" s="40" t="n"/>
      <c r="C796" s="40" t="n"/>
      <c r="D796" s="41" t="n"/>
      <c r="E796" s="19">
        <f>IF($C796="","",IFERROR(INDEX('Food List'!$E$5:$E$146,MATCH($C796,'Food List'!$B$5:$B$146,0))*IF($D796="",1,$D796),""))</f>
        <v/>
      </c>
      <c r="F796" s="20">
        <f>IF($C796="","",IFERROR(INDEX('Food List'!$F$5:$F$146,MATCH($C796,'Food List'!$B$5:$B$146,0))*IF($D796="",1,$D796),""))</f>
        <v/>
      </c>
      <c r="G796" s="20">
        <f>IF($C796="","",IFERROR(INDEX('Food List'!$G$5:$G$146,MATCH($C796,'Food List'!$B$5:$B$146,0))*IF($D796="",1,$D796),""))</f>
        <v/>
      </c>
      <c r="H796" s="20">
        <f>IF($C796="","",IFERROR(INDEX('Food List'!$H$5:$H$146,MATCH($C796,'Food List'!$B$5:$B$146,0))*IF($D796="",1,$D796),""))</f>
        <v/>
      </c>
      <c r="I796" s="20">
        <f>IF($C796="","",IFERROR(INDEX('Food List'!$I$5:$I$146,MATCH($C796,'Food List'!$B$5:$B$146,0))*IF($D796="",1,$D796),""))</f>
        <v/>
      </c>
    </row>
    <row r="797">
      <c r="A797" s="39" t="n"/>
      <c r="B797" s="40" t="n"/>
      <c r="C797" s="40" t="n"/>
      <c r="D797" s="41" t="n"/>
      <c r="E797" s="19">
        <f>IF($C797="","",IFERROR(INDEX('Food List'!$E$5:$E$146,MATCH($C797,'Food List'!$B$5:$B$146,0))*IF($D797="",1,$D797),""))</f>
        <v/>
      </c>
      <c r="F797" s="20">
        <f>IF($C797="","",IFERROR(INDEX('Food List'!$F$5:$F$146,MATCH($C797,'Food List'!$B$5:$B$146,0))*IF($D797="",1,$D797),""))</f>
        <v/>
      </c>
      <c r="G797" s="20">
        <f>IF($C797="","",IFERROR(INDEX('Food List'!$G$5:$G$146,MATCH($C797,'Food List'!$B$5:$B$146,0))*IF($D797="",1,$D797),""))</f>
        <v/>
      </c>
      <c r="H797" s="20">
        <f>IF($C797="","",IFERROR(INDEX('Food List'!$H$5:$H$146,MATCH($C797,'Food List'!$B$5:$B$146,0))*IF($D797="",1,$D797),""))</f>
        <v/>
      </c>
      <c r="I797" s="20">
        <f>IF($C797="","",IFERROR(INDEX('Food List'!$I$5:$I$146,MATCH($C797,'Food List'!$B$5:$B$146,0))*IF($D797="",1,$D797),""))</f>
        <v/>
      </c>
    </row>
    <row r="798">
      <c r="A798" s="39" t="n"/>
      <c r="B798" s="40" t="n"/>
      <c r="C798" s="40" t="n"/>
      <c r="D798" s="41" t="n"/>
      <c r="E798" s="19">
        <f>IF($C798="","",IFERROR(INDEX('Food List'!$E$5:$E$146,MATCH($C798,'Food List'!$B$5:$B$146,0))*IF($D798="",1,$D798),""))</f>
        <v/>
      </c>
      <c r="F798" s="20">
        <f>IF($C798="","",IFERROR(INDEX('Food List'!$F$5:$F$146,MATCH($C798,'Food List'!$B$5:$B$146,0))*IF($D798="",1,$D798),""))</f>
        <v/>
      </c>
      <c r="G798" s="20">
        <f>IF($C798="","",IFERROR(INDEX('Food List'!$G$5:$G$146,MATCH($C798,'Food List'!$B$5:$B$146,0))*IF($D798="",1,$D798),""))</f>
        <v/>
      </c>
      <c r="H798" s="20">
        <f>IF($C798="","",IFERROR(INDEX('Food List'!$H$5:$H$146,MATCH($C798,'Food List'!$B$5:$B$146,0))*IF($D798="",1,$D798),""))</f>
        <v/>
      </c>
      <c r="I798" s="20">
        <f>IF($C798="","",IFERROR(INDEX('Food List'!$I$5:$I$146,MATCH($C798,'Food List'!$B$5:$B$146,0))*IF($D798="",1,$D798),""))</f>
        <v/>
      </c>
    </row>
    <row r="799">
      <c r="A799" s="39" t="n"/>
      <c r="B799" s="40" t="n"/>
      <c r="C799" s="40" t="n"/>
      <c r="D799" s="41" t="n"/>
      <c r="E799" s="19">
        <f>IF($C799="","",IFERROR(INDEX('Food List'!$E$5:$E$146,MATCH($C799,'Food List'!$B$5:$B$146,0))*IF($D799="",1,$D799),""))</f>
        <v/>
      </c>
      <c r="F799" s="20">
        <f>IF($C799="","",IFERROR(INDEX('Food List'!$F$5:$F$146,MATCH($C799,'Food List'!$B$5:$B$146,0))*IF($D799="",1,$D799),""))</f>
        <v/>
      </c>
      <c r="G799" s="20">
        <f>IF($C799="","",IFERROR(INDEX('Food List'!$G$5:$G$146,MATCH($C799,'Food List'!$B$5:$B$146,0))*IF($D799="",1,$D799),""))</f>
        <v/>
      </c>
      <c r="H799" s="20">
        <f>IF($C799="","",IFERROR(INDEX('Food List'!$H$5:$H$146,MATCH($C799,'Food List'!$B$5:$B$146,0))*IF($D799="",1,$D799),""))</f>
        <v/>
      </c>
      <c r="I799" s="20">
        <f>IF($C799="","",IFERROR(INDEX('Food List'!$I$5:$I$146,MATCH($C799,'Food List'!$B$5:$B$146,0))*IF($D799="",1,$D799),""))</f>
        <v/>
      </c>
    </row>
    <row r="800">
      <c r="A800" s="39" t="n"/>
      <c r="B800" s="40" t="n"/>
      <c r="C800" s="40" t="n"/>
      <c r="D800" s="41" t="n"/>
      <c r="E800" s="19">
        <f>IF($C800="","",IFERROR(INDEX('Food List'!$E$5:$E$146,MATCH($C800,'Food List'!$B$5:$B$146,0))*IF($D800="",1,$D800),""))</f>
        <v/>
      </c>
      <c r="F800" s="20">
        <f>IF($C800="","",IFERROR(INDEX('Food List'!$F$5:$F$146,MATCH($C800,'Food List'!$B$5:$B$146,0))*IF($D800="",1,$D800),""))</f>
        <v/>
      </c>
      <c r="G800" s="20">
        <f>IF($C800="","",IFERROR(INDEX('Food List'!$G$5:$G$146,MATCH($C800,'Food List'!$B$5:$B$146,0))*IF($D800="",1,$D800),""))</f>
        <v/>
      </c>
      <c r="H800" s="20">
        <f>IF($C800="","",IFERROR(INDEX('Food List'!$H$5:$H$146,MATCH($C800,'Food List'!$B$5:$B$146,0))*IF($D800="",1,$D800),""))</f>
        <v/>
      </c>
      <c r="I800" s="20">
        <f>IF($C800="","",IFERROR(INDEX('Food List'!$I$5:$I$146,MATCH($C800,'Food List'!$B$5:$B$146,0))*IF($D800="",1,$D800),""))</f>
        <v/>
      </c>
    </row>
    <row r="801">
      <c r="A801" s="39" t="n"/>
      <c r="B801" s="40" t="n"/>
      <c r="C801" s="40" t="n"/>
      <c r="D801" s="41" t="n"/>
      <c r="E801" s="19">
        <f>IF($C801="","",IFERROR(INDEX('Food List'!$E$5:$E$146,MATCH($C801,'Food List'!$B$5:$B$146,0))*IF($D801="",1,$D801),""))</f>
        <v/>
      </c>
      <c r="F801" s="20">
        <f>IF($C801="","",IFERROR(INDEX('Food List'!$F$5:$F$146,MATCH($C801,'Food List'!$B$5:$B$146,0))*IF($D801="",1,$D801),""))</f>
        <v/>
      </c>
      <c r="G801" s="20">
        <f>IF($C801="","",IFERROR(INDEX('Food List'!$G$5:$G$146,MATCH($C801,'Food List'!$B$5:$B$146,0))*IF($D801="",1,$D801),""))</f>
        <v/>
      </c>
      <c r="H801" s="20">
        <f>IF($C801="","",IFERROR(INDEX('Food List'!$H$5:$H$146,MATCH($C801,'Food List'!$B$5:$B$146,0))*IF($D801="",1,$D801),""))</f>
        <v/>
      </c>
      <c r="I801" s="20">
        <f>IF($C801="","",IFERROR(INDEX('Food List'!$I$5:$I$146,MATCH($C801,'Food List'!$B$5:$B$146,0))*IF($D801="",1,$D801),""))</f>
        <v/>
      </c>
    </row>
    <row r="802">
      <c r="A802" s="39" t="n"/>
      <c r="B802" s="40" t="n"/>
      <c r="C802" s="40" t="n"/>
      <c r="D802" s="41" t="n"/>
      <c r="E802" s="19">
        <f>IF($C802="","",IFERROR(INDEX('Food List'!$E$5:$E$146,MATCH($C802,'Food List'!$B$5:$B$146,0))*IF($D802="",1,$D802),""))</f>
        <v/>
      </c>
      <c r="F802" s="20">
        <f>IF($C802="","",IFERROR(INDEX('Food List'!$F$5:$F$146,MATCH($C802,'Food List'!$B$5:$B$146,0))*IF($D802="",1,$D802),""))</f>
        <v/>
      </c>
      <c r="G802" s="20">
        <f>IF($C802="","",IFERROR(INDEX('Food List'!$G$5:$G$146,MATCH($C802,'Food List'!$B$5:$B$146,0))*IF($D802="",1,$D802),""))</f>
        <v/>
      </c>
      <c r="H802" s="20">
        <f>IF($C802="","",IFERROR(INDEX('Food List'!$H$5:$H$146,MATCH($C802,'Food List'!$B$5:$B$146,0))*IF($D802="",1,$D802),""))</f>
        <v/>
      </c>
      <c r="I802" s="20">
        <f>IF($C802="","",IFERROR(INDEX('Food List'!$I$5:$I$146,MATCH($C802,'Food List'!$B$5:$B$146,0))*IF($D802="",1,$D802),""))</f>
        <v/>
      </c>
    </row>
    <row r="803">
      <c r="A803" s="39" t="n"/>
      <c r="B803" s="40" t="n"/>
      <c r="C803" s="40" t="n"/>
      <c r="D803" s="41" t="n"/>
      <c r="E803" s="19">
        <f>IF($C803="","",IFERROR(INDEX('Food List'!$E$5:$E$146,MATCH($C803,'Food List'!$B$5:$B$146,0))*IF($D803="",1,$D803),""))</f>
        <v/>
      </c>
      <c r="F803" s="20">
        <f>IF($C803="","",IFERROR(INDEX('Food List'!$F$5:$F$146,MATCH($C803,'Food List'!$B$5:$B$146,0))*IF($D803="",1,$D803),""))</f>
        <v/>
      </c>
      <c r="G803" s="20">
        <f>IF($C803="","",IFERROR(INDEX('Food List'!$G$5:$G$146,MATCH($C803,'Food List'!$B$5:$B$146,0))*IF($D803="",1,$D803),""))</f>
        <v/>
      </c>
      <c r="H803" s="20">
        <f>IF($C803="","",IFERROR(INDEX('Food List'!$H$5:$H$146,MATCH($C803,'Food List'!$B$5:$B$146,0))*IF($D803="",1,$D803),""))</f>
        <v/>
      </c>
      <c r="I803" s="20">
        <f>IF($C803="","",IFERROR(INDEX('Food List'!$I$5:$I$146,MATCH($C803,'Food List'!$B$5:$B$146,0))*IF($D803="",1,$D803),""))</f>
        <v/>
      </c>
    </row>
    <row r="804">
      <c r="A804" s="39" t="n"/>
      <c r="B804" s="40" t="n"/>
      <c r="C804" s="40" t="n"/>
      <c r="D804" s="41" t="n"/>
      <c r="E804" s="19">
        <f>IF($C804="","",IFERROR(INDEX('Food List'!$E$5:$E$146,MATCH($C804,'Food List'!$B$5:$B$146,0))*IF($D804="",1,$D804),""))</f>
        <v/>
      </c>
      <c r="F804" s="20">
        <f>IF($C804="","",IFERROR(INDEX('Food List'!$F$5:$F$146,MATCH($C804,'Food List'!$B$5:$B$146,0))*IF($D804="",1,$D804),""))</f>
        <v/>
      </c>
      <c r="G804" s="20">
        <f>IF($C804="","",IFERROR(INDEX('Food List'!$G$5:$G$146,MATCH($C804,'Food List'!$B$5:$B$146,0))*IF($D804="",1,$D804),""))</f>
        <v/>
      </c>
      <c r="H804" s="20">
        <f>IF($C804="","",IFERROR(INDEX('Food List'!$H$5:$H$146,MATCH($C804,'Food List'!$B$5:$B$146,0))*IF($D804="",1,$D804),""))</f>
        <v/>
      </c>
      <c r="I804" s="20">
        <f>IF($C804="","",IFERROR(INDEX('Food List'!$I$5:$I$146,MATCH($C804,'Food List'!$B$5:$B$146,0))*IF($D804="",1,$D804),""))</f>
        <v/>
      </c>
    </row>
    <row r="805">
      <c r="A805" s="39" t="n"/>
      <c r="B805" s="40" t="n"/>
      <c r="C805" s="40" t="n"/>
      <c r="D805" s="41" t="n"/>
      <c r="E805" s="19">
        <f>IF($C805="","",IFERROR(INDEX('Food List'!$E$5:$E$146,MATCH($C805,'Food List'!$B$5:$B$146,0))*IF($D805="",1,$D805),""))</f>
        <v/>
      </c>
      <c r="F805" s="20">
        <f>IF($C805="","",IFERROR(INDEX('Food List'!$F$5:$F$146,MATCH($C805,'Food List'!$B$5:$B$146,0))*IF($D805="",1,$D805),""))</f>
        <v/>
      </c>
      <c r="G805" s="20">
        <f>IF($C805="","",IFERROR(INDEX('Food List'!$G$5:$G$146,MATCH($C805,'Food List'!$B$5:$B$146,0))*IF($D805="",1,$D805),""))</f>
        <v/>
      </c>
      <c r="H805" s="20">
        <f>IF($C805="","",IFERROR(INDEX('Food List'!$H$5:$H$146,MATCH($C805,'Food List'!$B$5:$B$146,0))*IF($D805="",1,$D805),""))</f>
        <v/>
      </c>
      <c r="I805" s="20">
        <f>IF($C805="","",IFERROR(INDEX('Food List'!$I$5:$I$146,MATCH($C805,'Food List'!$B$5:$B$146,0))*IF($D805="",1,$D805),""))</f>
        <v/>
      </c>
    </row>
    <row r="806">
      <c r="A806" s="39" t="n"/>
      <c r="B806" s="40" t="n"/>
      <c r="C806" s="40" t="n"/>
      <c r="D806" s="41" t="n"/>
      <c r="E806" s="19">
        <f>IF($C806="","",IFERROR(INDEX('Food List'!$E$5:$E$146,MATCH($C806,'Food List'!$B$5:$B$146,0))*IF($D806="",1,$D806),""))</f>
        <v/>
      </c>
      <c r="F806" s="20">
        <f>IF($C806="","",IFERROR(INDEX('Food List'!$F$5:$F$146,MATCH($C806,'Food List'!$B$5:$B$146,0))*IF($D806="",1,$D806),""))</f>
        <v/>
      </c>
      <c r="G806" s="20">
        <f>IF($C806="","",IFERROR(INDEX('Food List'!$G$5:$G$146,MATCH($C806,'Food List'!$B$5:$B$146,0))*IF($D806="",1,$D806),""))</f>
        <v/>
      </c>
      <c r="H806" s="20">
        <f>IF($C806="","",IFERROR(INDEX('Food List'!$H$5:$H$146,MATCH($C806,'Food List'!$B$5:$B$146,0))*IF($D806="",1,$D806),""))</f>
        <v/>
      </c>
      <c r="I806" s="20">
        <f>IF($C806="","",IFERROR(INDEX('Food List'!$I$5:$I$146,MATCH($C806,'Food List'!$B$5:$B$146,0))*IF($D806="",1,$D806),""))</f>
        <v/>
      </c>
    </row>
    <row r="807">
      <c r="A807" s="39" t="n"/>
      <c r="B807" s="40" t="n"/>
      <c r="C807" s="40" t="n"/>
      <c r="D807" s="41" t="n"/>
      <c r="E807" s="19">
        <f>IF($C807="","",IFERROR(INDEX('Food List'!$E$5:$E$146,MATCH($C807,'Food List'!$B$5:$B$146,0))*IF($D807="",1,$D807),""))</f>
        <v/>
      </c>
      <c r="F807" s="20">
        <f>IF($C807="","",IFERROR(INDEX('Food List'!$F$5:$F$146,MATCH($C807,'Food List'!$B$5:$B$146,0))*IF($D807="",1,$D807),""))</f>
        <v/>
      </c>
      <c r="G807" s="20">
        <f>IF($C807="","",IFERROR(INDEX('Food List'!$G$5:$G$146,MATCH($C807,'Food List'!$B$5:$B$146,0))*IF($D807="",1,$D807),""))</f>
        <v/>
      </c>
      <c r="H807" s="20">
        <f>IF($C807="","",IFERROR(INDEX('Food List'!$H$5:$H$146,MATCH($C807,'Food List'!$B$5:$B$146,0))*IF($D807="",1,$D807),""))</f>
        <v/>
      </c>
      <c r="I807" s="20">
        <f>IF($C807="","",IFERROR(INDEX('Food List'!$I$5:$I$146,MATCH($C807,'Food List'!$B$5:$B$146,0))*IF($D807="",1,$D807),""))</f>
        <v/>
      </c>
    </row>
    <row r="808">
      <c r="A808" s="39" t="n"/>
      <c r="B808" s="40" t="n"/>
      <c r="C808" s="40" t="n"/>
      <c r="D808" s="41" t="n"/>
      <c r="E808" s="19">
        <f>IF($C808="","",IFERROR(INDEX('Food List'!$E$5:$E$146,MATCH($C808,'Food List'!$B$5:$B$146,0))*IF($D808="",1,$D808),""))</f>
        <v/>
      </c>
      <c r="F808" s="20">
        <f>IF($C808="","",IFERROR(INDEX('Food List'!$F$5:$F$146,MATCH($C808,'Food List'!$B$5:$B$146,0))*IF($D808="",1,$D808),""))</f>
        <v/>
      </c>
      <c r="G808" s="20">
        <f>IF($C808="","",IFERROR(INDEX('Food List'!$G$5:$G$146,MATCH($C808,'Food List'!$B$5:$B$146,0))*IF($D808="",1,$D808),""))</f>
        <v/>
      </c>
      <c r="H808" s="20">
        <f>IF($C808="","",IFERROR(INDEX('Food List'!$H$5:$H$146,MATCH($C808,'Food List'!$B$5:$B$146,0))*IF($D808="",1,$D808),""))</f>
        <v/>
      </c>
      <c r="I808" s="20">
        <f>IF($C808="","",IFERROR(INDEX('Food List'!$I$5:$I$146,MATCH($C808,'Food List'!$B$5:$B$146,0))*IF($D808="",1,$D808),""))</f>
        <v/>
      </c>
    </row>
    <row r="809">
      <c r="A809" s="39" t="n"/>
      <c r="B809" s="40" t="n"/>
      <c r="C809" s="40" t="n"/>
      <c r="D809" s="41" t="n"/>
      <c r="E809" s="19">
        <f>IF($C809="","",IFERROR(INDEX('Food List'!$E$5:$E$146,MATCH($C809,'Food List'!$B$5:$B$146,0))*IF($D809="",1,$D809),""))</f>
        <v/>
      </c>
      <c r="F809" s="20">
        <f>IF($C809="","",IFERROR(INDEX('Food List'!$F$5:$F$146,MATCH($C809,'Food List'!$B$5:$B$146,0))*IF($D809="",1,$D809),""))</f>
        <v/>
      </c>
      <c r="G809" s="20">
        <f>IF($C809="","",IFERROR(INDEX('Food List'!$G$5:$G$146,MATCH($C809,'Food List'!$B$5:$B$146,0))*IF($D809="",1,$D809),""))</f>
        <v/>
      </c>
      <c r="H809" s="20">
        <f>IF($C809="","",IFERROR(INDEX('Food List'!$H$5:$H$146,MATCH($C809,'Food List'!$B$5:$B$146,0))*IF($D809="",1,$D809),""))</f>
        <v/>
      </c>
      <c r="I809" s="20">
        <f>IF($C809="","",IFERROR(INDEX('Food List'!$I$5:$I$146,MATCH($C809,'Food List'!$B$5:$B$146,0))*IF($D809="",1,$D809),""))</f>
        <v/>
      </c>
    </row>
    <row r="810">
      <c r="A810" s="39" t="n"/>
      <c r="B810" s="40" t="n"/>
      <c r="C810" s="40" t="n"/>
      <c r="D810" s="41" t="n"/>
      <c r="E810" s="19">
        <f>IF($C810="","",IFERROR(INDEX('Food List'!$E$5:$E$146,MATCH($C810,'Food List'!$B$5:$B$146,0))*IF($D810="",1,$D810),""))</f>
        <v/>
      </c>
      <c r="F810" s="20">
        <f>IF($C810="","",IFERROR(INDEX('Food List'!$F$5:$F$146,MATCH($C810,'Food List'!$B$5:$B$146,0))*IF($D810="",1,$D810),""))</f>
        <v/>
      </c>
      <c r="G810" s="20">
        <f>IF($C810="","",IFERROR(INDEX('Food List'!$G$5:$G$146,MATCH($C810,'Food List'!$B$5:$B$146,0))*IF($D810="",1,$D810),""))</f>
        <v/>
      </c>
      <c r="H810" s="20">
        <f>IF($C810="","",IFERROR(INDEX('Food List'!$H$5:$H$146,MATCH($C810,'Food List'!$B$5:$B$146,0))*IF($D810="",1,$D810),""))</f>
        <v/>
      </c>
      <c r="I810" s="20">
        <f>IF($C810="","",IFERROR(INDEX('Food List'!$I$5:$I$146,MATCH($C810,'Food List'!$B$5:$B$146,0))*IF($D810="",1,$D810),""))</f>
        <v/>
      </c>
    </row>
    <row r="811">
      <c r="A811" s="39" t="n"/>
      <c r="B811" s="40" t="n"/>
      <c r="C811" s="40" t="n"/>
      <c r="D811" s="41" t="n"/>
      <c r="E811" s="19">
        <f>IF($C811="","",IFERROR(INDEX('Food List'!$E$5:$E$146,MATCH($C811,'Food List'!$B$5:$B$146,0))*IF($D811="",1,$D811),""))</f>
        <v/>
      </c>
      <c r="F811" s="20">
        <f>IF($C811="","",IFERROR(INDEX('Food List'!$F$5:$F$146,MATCH($C811,'Food List'!$B$5:$B$146,0))*IF($D811="",1,$D811),""))</f>
        <v/>
      </c>
      <c r="G811" s="20">
        <f>IF($C811="","",IFERROR(INDEX('Food List'!$G$5:$G$146,MATCH($C811,'Food List'!$B$5:$B$146,0))*IF($D811="",1,$D811),""))</f>
        <v/>
      </c>
      <c r="H811" s="20">
        <f>IF($C811="","",IFERROR(INDEX('Food List'!$H$5:$H$146,MATCH($C811,'Food List'!$B$5:$B$146,0))*IF($D811="",1,$D811),""))</f>
        <v/>
      </c>
      <c r="I811" s="20">
        <f>IF($C811="","",IFERROR(INDEX('Food List'!$I$5:$I$146,MATCH($C811,'Food List'!$B$5:$B$146,0))*IF($D811="",1,$D811),""))</f>
        <v/>
      </c>
    </row>
    <row r="812">
      <c r="A812" s="39" t="n"/>
      <c r="B812" s="40" t="n"/>
      <c r="C812" s="40" t="n"/>
      <c r="D812" s="41" t="n"/>
      <c r="E812" s="19">
        <f>IF($C812="","",IFERROR(INDEX('Food List'!$E$5:$E$146,MATCH($C812,'Food List'!$B$5:$B$146,0))*IF($D812="",1,$D812),""))</f>
        <v/>
      </c>
      <c r="F812" s="20">
        <f>IF($C812="","",IFERROR(INDEX('Food List'!$F$5:$F$146,MATCH($C812,'Food List'!$B$5:$B$146,0))*IF($D812="",1,$D812),""))</f>
        <v/>
      </c>
      <c r="G812" s="20">
        <f>IF($C812="","",IFERROR(INDEX('Food List'!$G$5:$G$146,MATCH($C812,'Food List'!$B$5:$B$146,0))*IF($D812="",1,$D812),""))</f>
        <v/>
      </c>
      <c r="H812" s="20">
        <f>IF($C812="","",IFERROR(INDEX('Food List'!$H$5:$H$146,MATCH($C812,'Food List'!$B$5:$B$146,0))*IF($D812="",1,$D812),""))</f>
        <v/>
      </c>
      <c r="I812" s="20">
        <f>IF($C812="","",IFERROR(INDEX('Food List'!$I$5:$I$146,MATCH($C812,'Food List'!$B$5:$B$146,0))*IF($D812="",1,$D812),""))</f>
        <v/>
      </c>
    </row>
    <row r="813">
      <c r="A813" s="39" t="n"/>
      <c r="B813" s="40" t="n"/>
      <c r="C813" s="40" t="n"/>
      <c r="D813" s="41" t="n"/>
      <c r="E813" s="19">
        <f>IF($C813="","",IFERROR(INDEX('Food List'!$E$5:$E$146,MATCH($C813,'Food List'!$B$5:$B$146,0))*IF($D813="",1,$D813),""))</f>
        <v/>
      </c>
      <c r="F813" s="20">
        <f>IF($C813="","",IFERROR(INDEX('Food List'!$F$5:$F$146,MATCH($C813,'Food List'!$B$5:$B$146,0))*IF($D813="",1,$D813),""))</f>
        <v/>
      </c>
      <c r="G813" s="20">
        <f>IF($C813="","",IFERROR(INDEX('Food List'!$G$5:$G$146,MATCH($C813,'Food List'!$B$5:$B$146,0))*IF($D813="",1,$D813),""))</f>
        <v/>
      </c>
      <c r="H813" s="20">
        <f>IF($C813="","",IFERROR(INDEX('Food List'!$H$5:$H$146,MATCH($C813,'Food List'!$B$5:$B$146,0))*IF($D813="",1,$D813),""))</f>
        <v/>
      </c>
      <c r="I813" s="20">
        <f>IF($C813="","",IFERROR(INDEX('Food List'!$I$5:$I$146,MATCH($C813,'Food List'!$B$5:$B$146,0))*IF($D813="",1,$D813),""))</f>
        <v/>
      </c>
    </row>
    <row r="814">
      <c r="A814" s="39" t="n"/>
      <c r="B814" s="40" t="n"/>
      <c r="C814" s="40" t="n"/>
      <c r="D814" s="41" t="n"/>
      <c r="E814" s="19">
        <f>IF($C814="","",IFERROR(INDEX('Food List'!$E$5:$E$146,MATCH($C814,'Food List'!$B$5:$B$146,0))*IF($D814="",1,$D814),""))</f>
        <v/>
      </c>
      <c r="F814" s="20">
        <f>IF($C814="","",IFERROR(INDEX('Food List'!$F$5:$F$146,MATCH($C814,'Food List'!$B$5:$B$146,0))*IF($D814="",1,$D814),""))</f>
        <v/>
      </c>
      <c r="G814" s="20">
        <f>IF($C814="","",IFERROR(INDEX('Food List'!$G$5:$G$146,MATCH($C814,'Food List'!$B$5:$B$146,0))*IF($D814="",1,$D814),""))</f>
        <v/>
      </c>
      <c r="H814" s="20">
        <f>IF($C814="","",IFERROR(INDEX('Food List'!$H$5:$H$146,MATCH($C814,'Food List'!$B$5:$B$146,0))*IF($D814="",1,$D814),""))</f>
        <v/>
      </c>
      <c r="I814" s="20">
        <f>IF($C814="","",IFERROR(INDEX('Food List'!$I$5:$I$146,MATCH($C814,'Food List'!$B$5:$B$146,0))*IF($D814="",1,$D814),""))</f>
        <v/>
      </c>
    </row>
    <row r="815">
      <c r="A815" s="39" t="n"/>
      <c r="B815" s="40" t="n"/>
      <c r="C815" s="40" t="n"/>
      <c r="D815" s="41" t="n"/>
      <c r="E815" s="19">
        <f>IF($C815="","",IFERROR(INDEX('Food List'!$E$5:$E$146,MATCH($C815,'Food List'!$B$5:$B$146,0))*IF($D815="",1,$D815),""))</f>
        <v/>
      </c>
      <c r="F815" s="20">
        <f>IF($C815="","",IFERROR(INDEX('Food List'!$F$5:$F$146,MATCH($C815,'Food List'!$B$5:$B$146,0))*IF($D815="",1,$D815),""))</f>
        <v/>
      </c>
      <c r="G815" s="20">
        <f>IF($C815="","",IFERROR(INDEX('Food List'!$G$5:$G$146,MATCH($C815,'Food List'!$B$5:$B$146,0))*IF($D815="",1,$D815),""))</f>
        <v/>
      </c>
      <c r="H815" s="20">
        <f>IF($C815="","",IFERROR(INDEX('Food List'!$H$5:$H$146,MATCH($C815,'Food List'!$B$5:$B$146,0))*IF($D815="",1,$D815),""))</f>
        <v/>
      </c>
      <c r="I815" s="20">
        <f>IF($C815="","",IFERROR(INDEX('Food List'!$I$5:$I$146,MATCH($C815,'Food List'!$B$5:$B$146,0))*IF($D815="",1,$D815),""))</f>
        <v/>
      </c>
    </row>
    <row r="816">
      <c r="A816" s="39" t="n"/>
      <c r="B816" s="40" t="n"/>
      <c r="C816" s="40" t="n"/>
      <c r="D816" s="41" t="n"/>
      <c r="E816" s="19">
        <f>IF($C816="","",IFERROR(INDEX('Food List'!$E$5:$E$146,MATCH($C816,'Food List'!$B$5:$B$146,0))*IF($D816="",1,$D816),""))</f>
        <v/>
      </c>
      <c r="F816" s="20">
        <f>IF($C816="","",IFERROR(INDEX('Food List'!$F$5:$F$146,MATCH($C816,'Food List'!$B$5:$B$146,0))*IF($D816="",1,$D816),""))</f>
        <v/>
      </c>
      <c r="G816" s="20">
        <f>IF($C816="","",IFERROR(INDEX('Food List'!$G$5:$G$146,MATCH($C816,'Food List'!$B$5:$B$146,0))*IF($D816="",1,$D816),""))</f>
        <v/>
      </c>
      <c r="H816" s="20">
        <f>IF($C816="","",IFERROR(INDEX('Food List'!$H$5:$H$146,MATCH($C816,'Food List'!$B$5:$B$146,0))*IF($D816="",1,$D816),""))</f>
        <v/>
      </c>
      <c r="I816" s="20">
        <f>IF($C816="","",IFERROR(INDEX('Food List'!$I$5:$I$146,MATCH($C816,'Food List'!$B$5:$B$146,0))*IF($D816="",1,$D816),""))</f>
        <v/>
      </c>
    </row>
    <row r="817">
      <c r="A817" s="39" t="n"/>
      <c r="B817" s="40" t="n"/>
      <c r="C817" s="40" t="n"/>
      <c r="D817" s="41" t="n"/>
      <c r="E817" s="19">
        <f>IF($C817="","",IFERROR(INDEX('Food List'!$E$5:$E$146,MATCH($C817,'Food List'!$B$5:$B$146,0))*IF($D817="",1,$D817),""))</f>
        <v/>
      </c>
      <c r="F817" s="20">
        <f>IF($C817="","",IFERROR(INDEX('Food List'!$F$5:$F$146,MATCH($C817,'Food List'!$B$5:$B$146,0))*IF($D817="",1,$D817),""))</f>
        <v/>
      </c>
      <c r="G817" s="20">
        <f>IF($C817="","",IFERROR(INDEX('Food List'!$G$5:$G$146,MATCH($C817,'Food List'!$B$5:$B$146,0))*IF($D817="",1,$D817),""))</f>
        <v/>
      </c>
      <c r="H817" s="20">
        <f>IF($C817="","",IFERROR(INDEX('Food List'!$H$5:$H$146,MATCH($C817,'Food List'!$B$5:$B$146,0))*IF($D817="",1,$D817),""))</f>
        <v/>
      </c>
      <c r="I817" s="20">
        <f>IF($C817="","",IFERROR(INDEX('Food List'!$I$5:$I$146,MATCH($C817,'Food List'!$B$5:$B$146,0))*IF($D817="",1,$D817),""))</f>
        <v/>
      </c>
    </row>
    <row r="818">
      <c r="A818" s="39" t="n"/>
      <c r="B818" s="40" t="n"/>
      <c r="C818" s="40" t="n"/>
      <c r="D818" s="41" t="n"/>
      <c r="E818" s="19">
        <f>IF($C818="","",IFERROR(INDEX('Food List'!$E$5:$E$146,MATCH($C818,'Food List'!$B$5:$B$146,0))*IF($D818="",1,$D818),""))</f>
        <v/>
      </c>
      <c r="F818" s="20">
        <f>IF($C818="","",IFERROR(INDEX('Food List'!$F$5:$F$146,MATCH($C818,'Food List'!$B$5:$B$146,0))*IF($D818="",1,$D818),""))</f>
        <v/>
      </c>
      <c r="G818" s="20">
        <f>IF($C818="","",IFERROR(INDEX('Food List'!$G$5:$G$146,MATCH($C818,'Food List'!$B$5:$B$146,0))*IF($D818="",1,$D818),""))</f>
        <v/>
      </c>
      <c r="H818" s="20">
        <f>IF($C818="","",IFERROR(INDEX('Food List'!$H$5:$H$146,MATCH($C818,'Food List'!$B$5:$B$146,0))*IF($D818="",1,$D818),""))</f>
        <v/>
      </c>
      <c r="I818" s="20">
        <f>IF($C818="","",IFERROR(INDEX('Food List'!$I$5:$I$146,MATCH($C818,'Food List'!$B$5:$B$146,0))*IF($D818="",1,$D818),""))</f>
        <v/>
      </c>
    </row>
    <row r="819">
      <c r="A819" s="39" t="n"/>
      <c r="B819" s="40" t="n"/>
      <c r="C819" s="40" t="n"/>
      <c r="D819" s="41" t="n"/>
      <c r="E819" s="19">
        <f>IF($C819="","",IFERROR(INDEX('Food List'!$E$5:$E$146,MATCH($C819,'Food List'!$B$5:$B$146,0))*IF($D819="",1,$D819),""))</f>
        <v/>
      </c>
      <c r="F819" s="20">
        <f>IF($C819="","",IFERROR(INDEX('Food List'!$F$5:$F$146,MATCH($C819,'Food List'!$B$5:$B$146,0))*IF($D819="",1,$D819),""))</f>
        <v/>
      </c>
      <c r="G819" s="20">
        <f>IF($C819="","",IFERROR(INDEX('Food List'!$G$5:$G$146,MATCH($C819,'Food List'!$B$5:$B$146,0))*IF($D819="",1,$D819),""))</f>
        <v/>
      </c>
      <c r="H819" s="20">
        <f>IF($C819="","",IFERROR(INDEX('Food List'!$H$5:$H$146,MATCH($C819,'Food List'!$B$5:$B$146,0))*IF($D819="",1,$D819),""))</f>
        <v/>
      </c>
      <c r="I819" s="20">
        <f>IF($C819="","",IFERROR(INDEX('Food List'!$I$5:$I$146,MATCH($C819,'Food List'!$B$5:$B$146,0))*IF($D819="",1,$D819),""))</f>
        <v/>
      </c>
    </row>
    <row r="820">
      <c r="A820" s="39" t="n"/>
      <c r="B820" s="40" t="n"/>
      <c r="C820" s="40" t="n"/>
      <c r="D820" s="41" t="n"/>
      <c r="E820" s="19">
        <f>IF($C820="","",IFERROR(INDEX('Food List'!$E$5:$E$146,MATCH($C820,'Food List'!$B$5:$B$146,0))*IF($D820="",1,$D820),""))</f>
        <v/>
      </c>
      <c r="F820" s="20">
        <f>IF($C820="","",IFERROR(INDEX('Food List'!$F$5:$F$146,MATCH($C820,'Food List'!$B$5:$B$146,0))*IF($D820="",1,$D820),""))</f>
        <v/>
      </c>
      <c r="G820" s="20">
        <f>IF($C820="","",IFERROR(INDEX('Food List'!$G$5:$G$146,MATCH($C820,'Food List'!$B$5:$B$146,0))*IF($D820="",1,$D820),""))</f>
        <v/>
      </c>
      <c r="H820" s="20">
        <f>IF($C820="","",IFERROR(INDEX('Food List'!$H$5:$H$146,MATCH($C820,'Food List'!$B$5:$B$146,0))*IF($D820="",1,$D820),""))</f>
        <v/>
      </c>
      <c r="I820" s="20">
        <f>IF($C820="","",IFERROR(INDEX('Food List'!$I$5:$I$146,MATCH($C820,'Food List'!$B$5:$B$146,0))*IF($D820="",1,$D820),""))</f>
        <v/>
      </c>
    </row>
    <row r="821">
      <c r="A821" s="39" t="n"/>
      <c r="B821" s="40" t="n"/>
      <c r="C821" s="40" t="n"/>
      <c r="D821" s="41" t="n"/>
      <c r="E821" s="19">
        <f>IF($C821="","",IFERROR(INDEX('Food List'!$E$5:$E$146,MATCH($C821,'Food List'!$B$5:$B$146,0))*IF($D821="",1,$D821),""))</f>
        <v/>
      </c>
      <c r="F821" s="20">
        <f>IF($C821="","",IFERROR(INDEX('Food List'!$F$5:$F$146,MATCH($C821,'Food List'!$B$5:$B$146,0))*IF($D821="",1,$D821),""))</f>
        <v/>
      </c>
      <c r="G821" s="20">
        <f>IF($C821="","",IFERROR(INDEX('Food List'!$G$5:$G$146,MATCH($C821,'Food List'!$B$5:$B$146,0))*IF($D821="",1,$D821),""))</f>
        <v/>
      </c>
      <c r="H821" s="20">
        <f>IF($C821="","",IFERROR(INDEX('Food List'!$H$5:$H$146,MATCH($C821,'Food List'!$B$5:$B$146,0))*IF($D821="",1,$D821),""))</f>
        <v/>
      </c>
      <c r="I821" s="20">
        <f>IF($C821="","",IFERROR(INDEX('Food List'!$I$5:$I$146,MATCH($C821,'Food List'!$B$5:$B$146,0))*IF($D821="",1,$D821),""))</f>
        <v/>
      </c>
    </row>
    <row r="822">
      <c r="A822" s="39" t="n"/>
      <c r="B822" s="40" t="n"/>
      <c r="C822" s="40" t="n"/>
      <c r="D822" s="41" t="n"/>
      <c r="E822" s="19">
        <f>IF($C822="","",IFERROR(INDEX('Food List'!$E$5:$E$146,MATCH($C822,'Food List'!$B$5:$B$146,0))*IF($D822="",1,$D822),""))</f>
        <v/>
      </c>
      <c r="F822" s="20">
        <f>IF($C822="","",IFERROR(INDEX('Food List'!$F$5:$F$146,MATCH($C822,'Food List'!$B$5:$B$146,0))*IF($D822="",1,$D822),""))</f>
        <v/>
      </c>
      <c r="G822" s="20">
        <f>IF($C822="","",IFERROR(INDEX('Food List'!$G$5:$G$146,MATCH($C822,'Food List'!$B$5:$B$146,0))*IF($D822="",1,$D822),""))</f>
        <v/>
      </c>
      <c r="H822" s="20">
        <f>IF($C822="","",IFERROR(INDEX('Food List'!$H$5:$H$146,MATCH($C822,'Food List'!$B$5:$B$146,0))*IF($D822="",1,$D822),""))</f>
        <v/>
      </c>
      <c r="I822" s="20">
        <f>IF($C822="","",IFERROR(INDEX('Food List'!$I$5:$I$146,MATCH($C822,'Food List'!$B$5:$B$146,0))*IF($D822="",1,$D822),""))</f>
        <v/>
      </c>
    </row>
    <row r="823">
      <c r="A823" s="39" t="n"/>
      <c r="B823" s="40" t="n"/>
      <c r="C823" s="40" t="n"/>
      <c r="D823" s="41" t="n"/>
      <c r="E823" s="19">
        <f>IF($C823="","",IFERROR(INDEX('Food List'!$E$5:$E$146,MATCH($C823,'Food List'!$B$5:$B$146,0))*IF($D823="",1,$D823),""))</f>
        <v/>
      </c>
      <c r="F823" s="20">
        <f>IF($C823="","",IFERROR(INDEX('Food List'!$F$5:$F$146,MATCH($C823,'Food List'!$B$5:$B$146,0))*IF($D823="",1,$D823),""))</f>
        <v/>
      </c>
      <c r="G823" s="20">
        <f>IF($C823="","",IFERROR(INDEX('Food List'!$G$5:$G$146,MATCH($C823,'Food List'!$B$5:$B$146,0))*IF($D823="",1,$D823),""))</f>
        <v/>
      </c>
      <c r="H823" s="20">
        <f>IF($C823="","",IFERROR(INDEX('Food List'!$H$5:$H$146,MATCH($C823,'Food List'!$B$5:$B$146,0))*IF($D823="",1,$D823),""))</f>
        <v/>
      </c>
      <c r="I823" s="20">
        <f>IF($C823="","",IFERROR(INDEX('Food List'!$I$5:$I$146,MATCH($C823,'Food List'!$B$5:$B$146,0))*IF($D823="",1,$D823),""))</f>
        <v/>
      </c>
    </row>
    <row r="824">
      <c r="A824" s="39" t="n"/>
      <c r="B824" s="40" t="n"/>
      <c r="C824" s="40" t="n"/>
      <c r="D824" s="41" t="n"/>
      <c r="E824" s="19">
        <f>IF($C824="","",IFERROR(INDEX('Food List'!$E$5:$E$146,MATCH($C824,'Food List'!$B$5:$B$146,0))*IF($D824="",1,$D824),""))</f>
        <v/>
      </c>
      <c r="F824" s="20">
        <f>IF($C824="","",IFERROR(INDEX('Food List'!$F$5:$F$146,MATCH($C824,'Food List'!$B$5:$B$146,0))*IF($D824="",1,$D824),""))</f>
        <v/>
      </c>
      <c r="G824" s="20">
        <f>IF($C824="","",IFERROR(INDEX('Food List'!$G$5:$G$146,MATCH($C824,'Food List'!$B$5:$B$146,0))*IF($D824="",1,$D824),""))</f>
        <v/>
      </c>
      <c r="H824" s="20">
        <f>IF($C824="","",IFERROR(INDEX('Food List'!$H$5:$H$146,MATCH($C824,'Food List'!$B$5:$B$146,0))*IF($D824="",1,$D824),""))</f>
        <v/>
      </c>
      <c r="I824" s="20">
        <f>IF($C824="","",IFERROR(INDEX('Food List'!$I$5:$I$146,MATCH($C824,'Food List'!$B$5:$B$146,0))*IF($D824="",1,$D824),""))</f>
        <v/>
      </c>
    </row>
    <row r="825">
      <c r="A825" s="39" t="n"/>
      <c r="B825" s="40" t="n"/>
      <c r="C825" s="40" t="n"/>
      <c r="D825" s="41" t="n"/>
      <c r="E825" s="19">
        <f>IF($C825="","",IFERROR(INDEX('Food List'!$E$5:$E$146,MATCH($C825,'Food List'!$B$5:$B$146,0))*IF($D825="",1,$D825),""))</f>
        <v/>
      </c>
      <c r="F825" s="20">
        <f>IF($C825="","",IFERROR(INDEX('Food List'!$F$5:$F$146,MATCH($C825,'Food List'!$B$5:$B$146,0))*IF($D825="",1,$D825),""))</f>
        <v/>
      </c>
      <c r="G825" s="20">
        <f>IF($C825="","",IFERROR(INDEX('Food List'!$G$5:$G$146,MATCH($C825,'Food List'!$B$5:$B$146,0))*IF($D825="",1,$D825),""))</f>
        <v/>
      </c>
      <c r="H825" s="20">
        <f>IF($C825="","",IFERROR(INDEX('Food List'!$H$5:$H$146,MATCH($C825,'Food List'!$B$5:$B$146,0))*IF($D825="",1,$D825),""))</f>
        <v/>
      </c>
      <c r="I825" s="20">
        <f>IF($C825="","",IFERROR(INDEX('Food List'!$I$5:$I$146,MATCH($C825,'Food List'!$B$5:$B$146,0))*IF($D825="",1,$D825),""))</f>
        <v/>
      </c>
    </row>
    <row r="826">
      <c r="A826" s="39" t="n"/>
      <c r="B826" s="40" t="n"/>
      <c r="C826" s="40" t="n"/>
      <c r="D826" s="41" t="n"/>
      <c r="E826" s="19">
        <f>IF($C826="","",IFERROR(INDEX('Food List'!$E$5:$E$146,MATCH($C826,'Food List'!$B$5:$B$146,0))*IF($D826="",1,$D826),""))</f>
        <v/>
      </c>
      <c r="F826" s="20">
        <f>IF($C826="","",IFERROR(INDEX('Food List'!$F$5:$F$146,MATCH($C826,'Food List'!$B$5:$B$146,0))*IF($D826="",1,$D826),""))</f>
        <v/>
      </c>
      <c r="G826" s="20">
        <f>IF($C826="","",IFERROR(INDEX('Food List'!$G$5:$G$146,MATCH($C826,'Food List'!$B$5:$B$146,0))*IF($D826="",1,$D826),""))</f>
        <v/>
      </c>
      <c r="H826" s="20">
        <f>IF($C826="","",IFERROR(INDEX('Food List'!$H$5:$H$146,MATCH($C826,'Food List'!$B$5:$B$146,0))*IF($D826="",1,$D826),""))</f>
        <v/>
      </c>
      <c r="I826" s="20">
        <f>IF($C826="","",IFERROR(INDEX('Food List'!$I$5:$I$146,MATCH($C826,'Food List'!$B$5:$B$146,0))*IF($D826="",1,$D826),""))</f>
        <v/>
      </c>
    </row>
    <row r="827">
      <c r="A827" s="39" t="n"/>
      <c r="B827" s="40" t="n"/>
      <c r="C827" s="40" t="n"/>
      <c r="D827" s="41" t="n"/>
      <c r="E827" s="19">
        <f>IF($C827="","",IFERROR(INDEX('Food List'!$E$5:$E$146,MATCH($C827,'Food List'!$B$5:$B$146,0))*IF($D827="",1,$D827),""))</f>
        <v/>
      </c>
      <c r="F827" s="20">
        <f>IF($C827="","",IFERROR(INDEX('Food List'!$F$5:$F$146,MATCH($C827,'Food List'!$B$5:$B$146,0))*IF($D827="",1,$D827),""))</f>
        <v/>
      </c>
      <c r="G827" s="20">
        <f>IF($C827="","",IFERROR(INDEX('Food List'!$G$5:$G$146,MATCH($C827,'Food List'!$B$5:$B$146,0))*IF($D827="",1,$D827),""))</f>
        <v/>
      </c>
      <c r="H827" s="20">
        <f>IF($C827="","",IFERROR(INDEX('Food List'!$H$5:$H$146,MATCH($C827,'Food List'!$B$5:$B$146,0))*IF($D827="",1,$D827),""))</f>
        <v/>
      </c>
      <c r="I827" s="20">
        <f>IF($C827="","",IFERROR(INDEX('Food List'!$I$5:$I$146,MATCH($C827,'Food List'!$B$5:$B$146,0))*IF($D827="",1,$D827),""))</f>
        <v/>
      </c>
    </row>
    <row r="828">
      <c r="A828" s="39" t="n"/>
      <c r="B828" s="40" t="n"/>
      <c r="C828" s="40" t="n"/>
      <c r="D828" s="41" t="n"/>
      <c r="E828" s="19">
        <f>IF($C828="","",IFERROR(INDEX('Food List'!$E$5:$E$146,MATCH($C828,'Food List'!$B$5:$B$146,0))*IF($D828="",1,$D828),""))</f>
        <v/>
      </c>
      <c r="F828" s="20">
        <f>IF($C828="","",IFERROR(INDEX('Food List'!$F$5:$F$146,MATCH($C828,'Food List'!$B$5:$B$146,0))*IF($D828="",1,$D828),""))</f>
        <v/>
      </c>
      <c r="G828" s="20">
        <f>IF($C828="","",IFERROR(INDEX('Food List'!$G$5:$G$146,MATCH($C828,'Food List'!$B$5:$B$146,0))*IF($D828="",1,$D828),""))</f>
        <v/>
      </c>
      <c r="H828" s="20">
        <f>IF($C828="","",IFERROR(INDEX('Food List'!$H$5:$H$146,MATCH($C828,'Food List'!$B$5:$B$146,0))*IF($D828="",1,$D828),""))</f>
        <v/>
      </c>
      <c r="I828" s="20">
        <f>IF($C828="","",IFERROR(INDEX('Food List'!$I$5:$I$146,MATCH($C828,'Food List'!$B$5:$B$146,0))*IF($D828="",1,$D828),""))</f>
        <v/>
      </c>
    </row>
    <row r="829">
      <c r="A829" s="39" t="n"/>
      <c r="B829" s="40" t="n"/>
      <c r="C829" s="40" t="n"/>
      <c r="D829" s="41" t="n"/>
      <c r="E829" s="19">
        <f>IF($C829="","",IFERROR(INDEX('Food List'!$E$5:$E$146,MATCH($C829,'Food List'!$B$5:$B$146,0))*IF($D829="",1,$D829),""))</f>
        <v/>
      </c>
      <c r="F829" s="20">
        <f>IF($C829="","",IFERROR(INDEX('Food List'!$F$5:$F$146,MATCH($C829,'Food List'!$B$5:$B$146,0))*IF($D829="",1,$D829),""))</f>
        <v/>
      </c>
      <c r="G829" s="20">
        <f>IF($C829="","",IFERROR(INDEX('Food List'!$G$5:$G$146,MATCH($C829,'Food List'!$B$5:$B$146,0))*IF($D829="",1,$D829),""))</f>
        <v/>
      </c>
      <c r="H829" s="20">
        <f>IF($C829="","",IFERROR(INDEX('Food List'!$H$5:$H$146,MATCH($C829,'Food List'!$B$5:$B$146,0))*IF($D829="",1,$D829),""))</f>
        <v/>
      </c>
      <c r="I829" s="20">
        <f>IF($C829="","",IFERROR(INDEX('Food List'!$I$5:$I$146,MATCH($C829,'Food List'!$B$5:$B$146,0))*IF($D829="",1,$D829),""))</f>
        <v/>
      </c>
    </row>
    <row r="830">
      <c r="A830" s="39" t="n"/>
      <c r="B830" s="40" t="n"/>
      <c r="C830" s="40" t="n"/>
      <c r="D830" s="41" t="n"/>
      <c r="E830" s="19">
        <f>IF($C830="","",IFERROR(INDEX('Food List'!$E$5:$E$146,MATCH($C830,'Food List'!$B$5:$B$146,0))*IF($D830="",1,$D830),""))</f>
        <v/>
      </c>
      <c r="F830" s="20">
        <f>IF($C830="","",IFERROR(INDEX('Food List'!$F$5:$F$146,MATCH($C830,'Food List'!$B$5:$B$146,0))*IF($D830="",1,$D830),""))</f>
        <v/>
      </c>
      <c r="G830" s="20">
        <f>IF($C830="","",IFERROR(INDEX('Food List'!$G$5:$G$146,MATCH($C830,'Food List'!$B$5:$B$146,0))*IF($D830="",1,$D830),""))</f>
        <v/>
      </c>
      <c r="H830" s="20">
        <f>IF($C830="","",IFERROR(INDEX('Food List'!$H$5:$H$146,MATCH($C830,'Food List'!$B$5:$B$146,0))*IF($D830="",1,$D830),""))</f>
        <v/>
      </c>
      <c r="I830" s="20">
        <f>IF($C830="","",IFERROR(INDEX('Food List'!$I$5:$I$146,MATCH($C830,'Food List'!$B$5:$B$146,0))*IF($D830="",1,$D830),""))</f>
        <v/>
      </c>
    </row>
    <row r="831">
      <c r="A831" s="39" t="n"/>
      <c r="B831" s="40" t="n"/>
      <c r="C831" s="40" t="n"/>
      <c r="D831" s="41" t="n"/>
      <c r="E831" s="19">
        <f>IF($C831="","",IFERROR(INDEX('Food List'!$E$5:$E$146,MATCH($C831,'Food List'!$B$5:$B$146,0))*IF($D831="",1,$D831),""))</f>
        <v/>
      </c>
      <c r="F831" s="20">
        <f>IF($C831="","",IFERROR(INDEX('Food List'!$F$5:$F$146,MATCH($C831,'Food List'!$B$5:$B$146,0))*IF($D831="",1,$D831),""))</f>
        <v/>
      </c>
      <c r="G831" s="20">
        <f>IF($C831="","",IFERROR(INDEX('Food List'!$G$5:$G$146,MATCH($C831,'Food List'!$B$5:$B$146,0))*IF($D831="",1,$D831),""))</f>
        <v/>
      </c>
      <c r="H831" s="20">
        <f>IF($C831="","",IFERROR(INDEX('Food List'!$H$5:$H$146,MATCH($C831,'Food List'!$B$5:$B$146,0))*IF($D831="",1,$D831),""))</f>
        <v/>
      </c>
      <c r="I831" s="20">
        <f>IF($C831="","",IFERROR(INDEX('Food List'!$I$5:$I$146,MATCH($C831,'Food List'!$B$5:$B$146,0))*IF($D831="",1,$D831),""))</f>
        <v/>
      </c>
    </row>
    <row r="832">
      <c r="A832" s="39" t="n"/>
      <c r="B832" s="40" t="n"/>
      <c r="C832" s="40" t="n"/>
      <c r="D832" s="41" t="n"/>
      <c r="E832" s="19">
        <f>IF($C832="","",IFERROR(INDEX('Food List'!$E$5:$E$146,MATCH($C832,'Food List'!$B$5:$B$146,0))*IF($D832="",1,$D832),""))</f>
        <v/>
      </c>
      <c r="F832" s="20">
        <f>IF($C832="","",IFERROR(INDEX('Food List'!$F$5:$F$146,MATCH($C832,'Food List'!$B$5:$B$146,0))*IF($D832="",1,$D832),""))</f>
        <v/>
      </c>
      <c r="G832" s="20">
        <f>IF($C832="","",IFERROR(INDEX('Food List'!$G$5:$G$146,MATCH($C832,'Food List'!$B$5:$B$146,0))*IF($D832="",1,$D832),""))</f>
        <v/>
      </c>
      <c r="H832" s="20">
        <f>IF($C832="","",IFERROR(INDEX('Food List'!$H$5:$H$146,MATCH($C832,'Food List'!$B$5:$B$146,0))*IF($D832="",1,$D832),""))</f>
        <v/>
      </c>
      <c r="I832" s="20">
        <f>IF($C832="","",IFERROR(INDEX('Food List'!$I$5:$I$146,MATCH($C832,'Food List'!$B$5:$B$146,0))*IF($D832="",1,$D832),""))</f>
        <v/>
      </c>
    </row>
    <row r="833">
      <c r="A833" s="39" t="n"/>
      <c r="B833" s="40" t="n"/>
      <c r="C833" s="40" t="n"/>
      <c r="D833" s="41" t="n"/>
      <c r="E833" s="19">
        <f>IF($C833="","",IFERROR(INDEX('Food List'!$E$5:$E$146,MATCH($C833,'Food List'!$B$5:$B$146,0))*IF($D833="",1,$D833),""))</f>
        <v/>
      </c>
      <c r="F833" s="20">
        <f>IF($C833="","",IFERROR(INDEX('Food List'!$F$5:$F$146,MATCH($C833,'Food List'!$B$5:$B$146,0))*IF($D833="",1,$D833),""))</f>
        <v/>
      </c>
      <c r="G833" s="20">
        <f>IF($C833="","",IFERROR(INDEX('Food List'!$G$5:$G$146,MATCH($C833,'Food List'!$B$5:$B$146,0))*IF($D833="",1,$D833),""))</f>
        <v/>
      </c>
      <c r="H833" s="20">
        <f>IF($C833="","",IFERROR(INDEX('Food List'!$H$5:$H$146,MATCH($C833,'Food List'!$B$5:$B$146,0))*IF($D833="",1,$D833),""))</f>
        <v/>
      </c>
      <c r="I833" s="20">
        <f>IF($C833="","",IFERROR(INDEX('Food List'!$I$5:$I$146,MATCH($C833,'Food List'!$B$5:$B$146,0))*IF($D833="",1,$D833),""))</f>
        <v/>
      </c>
    </row>
    <row r="834">
      <c r="A834" s="39" t="n"/>
      <c r="B834" s="40" t="n"/>
      <c r="C834" s="40" t="n"/>
      <c r="D834" s="41" t="n"/>
      <c r="E834" s="19">
        <f>IF($C834="","",IFERROR(INDEX('Food List'!$E$5:$E$146,MATCH($C834,'Food List'!$B$5:$B$146,0))*IF($D834="",1,$D834),""))</f>
        <v/>
      </c>
      <c r="F834" s="20">
        <f>IF($C834="","",IFERROR(INDEX('Food List'!$F$5:$F$146,MATCH($C834,'Food List'!$B$5:$B$146,0))*IF($D834="",1,$D834),""))</f>
        <v/>
      </c>
      <c r="G834" s="20">
        <f>IF($C834="","",IFERROR(INDEX('Food List'!$G$5:$G$146,MATCH($C834,'Food List'!$B$5:$B$146,0))*IF($D834="",1,$D834),""))</f>
        <v/>
      </c>
      <c r="H834" s="20">
        <f>IF($C834="","",IFERROR(INDEX('Food List'!$H$5:$H$146,MATCH($C834,'Food List'!$B$5:$B$146,0))*IF($D834="",1,$D834),""))</f>
        <v/>
      </c>
      <c r="I834" s="20">
        <f>IF($C834="","",IFERROR(INDEX('Food List'!$I$5:$I$146,MATCH($C834,'Food List'!$B$5:$B$146,0))*IF($D834="",1,$D834),""))</f>
        <v/>
      </c>
    </row>
    <row r="835">
      <c r="A835" s="39" t="n"/>
      <c r="B835" s="40" t="n"/>
      <c r="C835" s="40" t="n"/>
      <c r="D835" s="41" t="n"/>
      <c r="E835" s="19">
        <f>IF($C835="","",IFERROR(INDEX('Food List'!$E$5:$E$146,MATCH($C835,'Food List'!$B$5:$B$146,0))*IF($D835="",1,$D835),""))</f>
        <v/>
      </c>
      <c r="F835" s="20">
        <f>IF($C835="","",IFERROR(INDEX('Food List'!$F$5:$F$146,MATCH($C835,'Food List'!$B$5:$B$146,0))*IF($D835="",1,$D835),""))</f>
        <v/>
      </c>
      <c r="G835" s="20">
        <f>IF($C835="","",IFERROR(INDEX('Food List'!$G$5:$G$146,MATCH($C835,'Food List'!$B$5:$B$146,0))*IF($D835="",1,$D835),""))</f>
        <v/>
      </c>
      <c r="H835" s="20">
        <f>IF($C835="","",IFERROR(INDEX('Food List'!$H$5:$H$146,MATCH($C835,'Food List'!$B$5:$B$146,0))*IF($D835="",1,$D835),""))</f>
        <v/>
      </c>
      <c r="I835" s="20">
        <f>IF($C835="","",IFERROR(INDEX('Food List'!$I$5:$I$146,MATCH($C835,'Food List'!$B$5:$B$146,0))*IF($D835="",1,$D835),""))</f>
        <v/>
      </c>
    </row>
    <row r="836">
      <c r="A836" s="39" t="n"/>
      <c r="B836" s="40" t="n"/>
      <c r="C836" s="40" t="n"/>
      <c r="D836" s="41" t="n"/>
      <c r="E836" s="19">
        <f>IF($C836="","",IFERROR(INDEX('Food List'!$E$5:$E$146,MATCH($C836,'Food List'!$B$5:$B$146,0))*IF($D836="",1,$D836),""))</f>
        <v/>
      </c>
      <c r="F836" s="20">
        <f>IF($C836="","",IFERROR(INDEX('Food List'!$F$5:$F$146,MATCH($C836,'Food List'!$B$5:$B$146,0))*IF($D836="",1,$D836),""))</f>
        <v/>
      </c>
      <c r="G836" s="20">
        <f>IF($C836="","",IFERROR(INDEX('Food List'!$G$5:$G$146,MATCH($C836,'Food List'!$B$5:$B$146,0))*IF($D836="",1,$D836),""))</f>
        <v/>
      </c>
      <c r="H836" s="20">
        <f>IF($C836="","",IFERROR(INDEX('Food List'!$H$5:$H$146,MATCH($C836,'Food List'!$B$5:$B$146,0))*IF($D836="",1,$D836),""))</f>
        <v/>
      </c>
      <c r="I836" s="20">
        <f>IF($C836="","",IFERROR(INDEX('Food List'!$I$5:$I$146,MATCH($C836,'Food List'!$B$5:$B$146,0))*IF($D836="",1,$D836),""))</f>
        <v/>
      </c>
    </row>
    <row r="837">
      <c r="A837" s="39" t="n"/>
      <c r="B837" s="40" t="n"/>
      <c r="C837" s="40" t="n"/>
      <c r="D837" s="41" t="n"/>
      <c r="E837" s="19">
        <f>IF($C837="","",IFERROR(INDEX('Food List'!$E$5:$E$146,MATCH($C837,'Food List'!$B$5:$B$146,0))*IF($D837="",1,$D837),""))</f>
        <v/>
      </c>
      <c r="F837" s="20">
        <f>IF($C837="","",IFERROR(INDEX('Food List'!$F$5:$F$146,MATCH($C837,'Food List'!$B$5:$B$146,0))*IF($D837="",1,$D837),""))</f>
        <v/>
      </c>
      <c r="G837" s="20">
        <f>IF($C837="","",IFERROR(INDEX('Food List'!$G$5:$G$146,MATCH($C837,'Food List'!$B$5:$B$146,0))*IF($D837="",1,$D837),""))</f>
        <v/>
      </c>
      <c r="H837" s="20">
        <f>IF($C837="","",IFERROR(INDEX('Food List'!$H$5:$H$146,MATCH($C837,'Food List'!$B$5:$B$146,0))*IF($D837="",1,$D837),""))</f>
        <v/>
      </c>
      <c r="I837" s="20">
        <f>IF($C837="","",IFERROR(INDEX('Food List'!$I$5:$I$146,MATCH($C837,'Food List'!$B$5:$B$146,0))*IF($D837="",1,$D837),""))</f>
        <v/>
      </c>
    </row>
    <row r="838">
      <c r="A838" s="39" t="n"/>
      <c r="B838" s="40" t="n"/>
      <c r="C838" s="40" t="n"/>
      <c r="D838" s="41" t="n"/>
      <c r="E838" s="19">
        <f>IF($C838="","",IFERROR(INDEX('Food List'!$E$5:$E$146,MATCH($C838,'Food List'!$B$5:$B$146,0))*IF($D838="",1,$D838),""))</f>
        <v/>
      </c>
      <c r="F838" s="20">
        <f>IF($C838="","",IFERROR(INDEX('Food List'!$F$5:$F$146,MATCH($C838,'Food List'!$B$5:$B$146,0))*IF($D838="",1,$D838),""))</f>
        <v/>
      </c>
      <c r="G838" s="20">
        <f>IF($C838="","",IFERROR(INDEX('Food List'!$G$5:$G$146,MATCH($C838,'Food List'!$B$5:$B$146,0))*IF($D838="",1,$D838),""))</f>
        <v/>
      </c>
      <c r="H838" s="20">
        <f>IF($C838="","",IFERROR(INDEX('Food List'!$H$5:$H$146,MATCH($C838,'Food List'!$B$5:$B$146,0))*IF($D838="",1,$D838),""))</f>
        <v/>
      </c>
      <c r="I838" s="20">
        <f>IF($C838="","",IFERROR(INDEX('Food List'!$I$5:$I$146,MATCH($C838,'Food List'!$B$5:$B$146,0))*IF($D838="",1,$D838),""))</f>
        <v/>
      </c>
    </row>
    <row r="839">
      <c r="A839" s="39" t="n"/>
      <c r="B839" s="40" t="n"/>
      <c r="C839" s="40" t="n"/>
      <c r="D839" s="41" t="n"/>
      <c r="E839" s="19">
        <f>IF($C839="","",IFERROR(INDEX('Food List'!$E$5:$E$146,MATCH($C839,'Food List'!$B$5:$B$146,0))*IF($D839="",1,$D839),""))</f>
        <v/>
      </c>
      <c r="F839" s="20">
        <f>IF($C839="","",IFERROR(INDEX('Food List'!$F$5:$F$146,MATCH($C839,'Food List'!$B$5:$B$146,0))*IF($D839="",1,$D839),""))</f>
        <v/>
      </c>
      <c r="G839" s="20">
        <f>IF($C839="","",IFERROR(INDEX('Food List'!$G$5:$G$146,MATCH($C839,'Food List'!$B$5:$B$146,0))*IF($D839="",1,$D839),""))</f>
        <v/>
      </c>
      <c r="H839" s="20">
        <f>IF($C839="","",IFERROR(INDEX('Food List'!$H$5:$H$146,MATCH($C839,'Food List'!$B$5:$B$146,0))*IF($D839="",1,$D839),""))</f>
        <v/>
      </c>
      <c r="I839" s="20">
        <f>IF($C839="","",IFERROR(INDEX('Food List'!$I$5:$I$146,MATCH($C839,'Food List'!$B$5:$B$146,0))*IF($D839="",1,$D839),""))</f>
        <v/>
      </c>
    </row>
    <row r="840">
      <c r="A840" s="39" t="n"/>
      <c r="B840" s="40" t="n"/>
      <c r="C840" s="40" t="n"/>
      <c r="D840" s="41" t="n"/>
      <c r="E840" s="19">
        <f>IF($C840="","",IFERROR(INDEX('Food List'!$E$5:$E$146,MATCH($C840,'Food List'!$B$5:$B$146,0))*IF($D840="",1,$D840),""))</f>
        <v/>
      </c>
      <c r="F840" s="20">
        <f>IF($C840="","",IFERROR(INDEX('Food List'!$F$5:$F$146,MATCH($C840,'Food List'!$B$5:$B$146,0))*IF($D840="",1,$D840),""))</f>
        <v/>
      </c>
      <c r="G840" s="20">
        <f>IF($C840="","",IFERROR(INDEX('Food List'!$G$5:$G$146,MATCH($C840,'Food List'!$B$5:$B$146,0))*IF($D840="",1,$D840),""))</f>
        <v/>
      </c>
      <c r="H840" s="20">
        <f>IF($C840="","",IFERROR(INDEX('Food List'!$H$5:$H$146,MATCH($C840,'Food List'!$B$5:$B$146,0))*IF($D840="",1,$D840),""))</f>
        <v/>
      </c>
      <c r="I840" s="20">
        <f>IF($C840="","",IFERROR(INDEX('Food List'!$I$5:$I$146,MATCH($C840,'Food List'!$B$5:$B$146,0))*IF($D840="",1,$D840),""))</f>
        <v/>
      </c>
    </row>
    <row r="841">
      <c r="A841" s="39" t="n"/>
      <c r="B841" s="40" t="n"/>
      <c r="C841" s="40" t="n"/>
      <c r="D841" s="41" t="n"/>
      <c r="E841" s="19">
        <f>IF($C841="","",IFERROR(INDEX('Food List'!$E$5:$E$146,MATCH($C841,'Food List'!$B$5:$B$146,0))*IF($D841="",1,$D841),""))</f>
        <v/>
      </c>
      <c r="F841" s="20">
        <f>IF($C841="","",IFERROR(INDEX('Food List'!$F$5:$F$146,MATCH($C841,'Food List'!$B$5:$B$146,0))*IF($D841="",1,$D841),""))</f>
        <v/>
      </c>
      <c r="G841" s="20">
        <f>IF($C841="","",IFERROR(INDEX('Food List'!$G$5:$G$146,MATCH($C841,'Food List'!$B$5:$B$146,0))*IF($D841="",1,$D841),""))</f>
        <v/>
      </c>
      <c r="H841" s="20">
        <f>IF($C841="","",IFERROR(INDEX('Food List'!$H$5:$H$146,MATCH($C841,'Food List'!$B$5:$B$146,0))*IF($D841="",1,$D841),""))</f>
        <v/>
      </c>
      <c r="I841" s="20">
        <f>IF($C841="","",IFERROR(INDEX('Food List'!$I$5:$I$146,MATCH($C841,'Food List'!$B$5:$B$146,0))*IF($D841="",1,$D841),""))</f>
        <v/>
      </c>
    </row>
    <row r="842">
      <c r="A842" s="39" t="n"/>
      <c r="B842" s="40" t="n"/>
      <c r="C842" s="40" t="n"/>
      <c r="D842" s="41" t="n"/>
      <c r="E842" s="19">
        <f>IF($C842="","",IFERROR(INDEX('Food List'!$E$5:$E$146,MATCH($C842,'Food List'!$B$5:$B$146,0))*IF($D842="",1,$D842),""))</f>
        <v/>
      </c>
      <c r="F842" s="20">
        <f>IF($C842="","",IFERROR(INDEX('Food List'!$F$5:$F$146,MATCH($C842,'Food List'!$B$5:$B$146,0))*IF($D842="",1,$D842),""))</f>
        <v/>
      </c>
      <c r="G842" s="20">
        <f>IF($C842="","",IFERROR(INDEX('Food List'!$G$5:$G$146,MATCH($C842,'Food List'!$B$5:$B$146,0))*IF($D842="",1,$D842),""))</f>
        <v/>
      </c>
      <c r="H842" s="20">
        <f>IF($C842="","",IFERROR(INDEX('Food List'!$H$5:$H$146,MATCH($C842,'Food List'!$B$5:$B$146,0))*IF($D842="",1,$D842),""))</f>
        <v/>
      </c>
      <c r="I842" s="20">
        <f>IF($C842="","",IFERROR(INDEX('Food List'!$I$5:$I$146,MATCH($C842,'Food List'!$B$5:$B$146,0))*IF($D842="",1,$D842),""))</f>
        <v/>
      </c>
    </row>
    <row r="843">
      <c r="A843" s="39" t="n"/>
      <c r="B843" s="40" t="n"/>
      <c r="C843" s="40" t="n"/>
      <c r="D843" s="41" t="n"/>
      <c r="E843" s="19">
        <f>IF($C843="","",IFERROR(INDEX('Food List'!$E$5:$E$146,MATCH($C843,'Food List'!$B$5:$B$146,0))*IF($D843="",1,$D843),""))</f>
        <v/>
      </c>
      <c r="F843" s="20">
        <f>IF($C843="","",IFERROR(INDEX('Food List'!$F$5:$F$146,MATCH($C843,'Food List'!$B$5:$B$146,0))*IF($D843="",1,$D843),""))</f>
        <v/>
      </c>
      <c r="G843" s="20">
        <f>IF($C843="","",IFERROR(INDEX('Food List'!$G$5:$G$146,MATCH($C843,'Food List'!$B$5:$B$146,0))*IF($D843="",1,$D843),""))</f>
        <v/>
      </c>
      <c r="H843" s="20">
        <f>IF($C843="","",IFERROR(INDEX('Food List'!$H$5:$H$146,MATCH($C843,'Food List'!$B$5:$B$146,0))*IF($D843="",1,$D843),""))</f>
        <v/>
      </c>
      <c r="I843" s="20">
        <f>IF($C843="","",IFERROR(INDEX('Food List'!$I$5:$I$146,MATCH($C843,'Food List'!$B$5:$B$146,0))*IF($D843="",1,$D843),""))</f>
        <v/>
      </c>
    </row>
    <row r="844">
      <c r="A844" s="39" t="n"/>
      <c r="B844" s="40" t="n"/>
      <c r="C844" s="40" t="n"/>
      <c r="D844" s="41" t="n"/>
      <c r="E844" s="19">
        <f>IF($C844="","",IFERROR(INDEX('Food List'!$E$5:$E$146,MATCH($C844,'Food List'!$B$5:$B$146,0))*IF($D844="",1,$D844),""))</f>
        <v/>
      </c>
      <c r="F844" s="20">
        <f>IF($C844="","",IFERROR(INDEX('Food List'!$F$5:$F$146,MATCH($C844,'Food List'!$B$5:$B$146,0))*IF($D844="",1,$D844),""))</f>
        <v/>
      </c>
      <c r="G844" s="20">
        <f>IF($C844="","",IFERROR(INDEX('Food List'!$G$5:$G$146,MATCH($C844,'Food List'!$B$5:$B$146,0))*IF($D844="",1,$D844),""))</f>
        <v/>
      </c>
      <c r="H844" s="20">
        <f>IF($C844="","",IFERROR(INDEX('Food List'!$H$5:$H$146,MATCH($C844,'Food List'!$B$5:$B$146,0))*IF($D844="",1,$D844),""))</f>
        <v/>
      </c>
      <c r="I844" s="20">
        <f>IF($C844="","",IFERROR(INDEX('Food List'!$I$5:$I$146,MATCH($C844,'Food List'!$B$5:$B$146,0))*IF($D844="",1,$D844),""))</f>
        <v/>
      </c>
    </row>
    <row r="845">
      <c r="A845" s="39" t="n"/>
      <c r="B845" s="40" t="n"/>
      <c r="C845" s="40" t="n"/>
      <c r="D845" s="41" t="n"/>
      <c r="E845" s="19">
        <f>IF($C845="","",IFERROR(INDEX('Food List'!$E$5:$E$146,MATCH($C845,'Food List'!$B$5:$B$146,0))*IF($D845="",1,$D845),""))</f>
        <v/>
      </c>
      <c r="F845" s="20">
        <f>IF($C845="","",IFERROR(INDEX('Food List'!$F$5:$F$146,MATCH($C845,'Food List'!$B$5:$B$146,0))*IF($D845="",1,$D845),""))</f>
        <v/>
      </c>
      <c r="G845" s="20">
        <f>IF($C845="","",IFERROR(INDEX('Food List'!$G$5:$G$146,MATCH($C845,'Food List'!$B$5:$B$146,0))*IF($D845="",1,$D845),""))</f>
        <v/>
      </c>
      <c r="H845" s="20">
        <f>IF($C845="","",IFERROR(INDEX('Food List'!$H$5:$H$146,MATCH($C845,'Food List'!$B$5:$B$146,0))*IF($D845="",1,$D845),""))</f>
        <v/>
      </c>
      <c r="I845" s="20">
        <f>IF($C845="","",IFERROR(INDEX('Food List'!$I$5:$I$146,MATCH($C845,'Food List'!$B$5:$B$146,0))*IF($D845="",1,$D845),""))</f>
        <v/>
      </c>
    </row>
    <row r="846">
      <c r="A846" s="39" t="n"/>
      <c r="B846" s="40" t="n"/>
      <c r="C846" s="40" t="n"/>
      <c r="D846" s="41" t="n"/>
      <c r="E846" s="19">
        <f>IF($C846="","",IFERROR(INDEX('Food List'!$E$5:$E$146,MATCH($C846,'Food List'!$B$5:$B$146,0))*IF($D846="",1,$D846),""))</f>
        <v/>
      </c>
      <c r="F846" s="20">
        <f>IF($C846="","",IFERROR(INDEX('Food List'!$F$5:$F$146,MATCH($C846,'Food List'!$B$5:$B$146,0))*IF($D846="",1,$D846),""))</f>
        <v/>
      </c>
      <c r="G846" s="20">
        <f>IF($C846="","",IFERROR(INDEX('Food List'!$G$5:$G$146,MATCH($C846,'Food List'!$B$5:$B$146,0))*IF($D846="",1,$D846),""))</f>
        <v/>
      </c>
      <c r="H846" s="20">
        <f>IF($C846="","",IFERROR(INDEX('Food List'!$H$5:$H$146,MATCH($C846,'Food List'!$B$5:$B$146,0))*IF($D846="",1,$D846),""))</f>
        <v/>
      </c>
      <c r="I846" s="20">
        <f>IF($C846="","",IFERROR(INDEX('Food List'!$I$5:$I$146,MATCH($C846,'Food List'!$B$5:$B$146,0))*IF($D846="",1,$D846),""))</f>
        <v/>
      </c>
    </row>
    <row r="847">
      <c r="A847" s="39" t="n"/>
      <c r="B847" s="40" t="n"/>
      <c r="C847" s="40" t="n"/>
      <c r="D847" s="41" t="n"/>
      <c r="E847" s="19">
        <f>IF($C847="","",IFERROR(INDEX('Food List'!$E$5:$E$146,MATCH($C847,'Food List'!$B$5:$B$146,0))*IF($D847="",1,$D847),""))</f>
        <v/>
      </c>
      <c r="F847" s="20">
        <f>IF($C847="","",IFERROR(INDEX('Food List'!$F$5:$F$146,MATCH($C847,'Food List'!$B$5:$B$146,0))*IF($D847="",1,$D847),""))</f>
        <v/>
      </c>
      <c r="G847" s="20">
        <f>IF($C847="","",IFERROR(INDEX('Food List'!$G$5:$G$146,MATCH($C847,'Food List'!$B$5:$B$146,0))*IF($D847="",1,$D847),""))</f>
        <v/>
      </c>
      <c r="H847" s="20">
        <f>IF($C847="","",IFERROR(INDEX('Food List'!$H$5:$H$146,MATCH($C847,'Food List'!$B$5:$B$146,0))*IF($D847="",1,$D847),""))</f>
        <v/>
      </c>
      <c r="I847" s="20">
        <f>IF($C847="","",IFERROR(INDEX('Food List'!$I$5:$I$146,MATCH($C847,'Food List'!$B$5:$B$146,0))*IF($D847="",1,$D847),""))</f>
        <v/>
      </c>
    </row>
    <row r="848">
      <c r="A848" s="39" t="n"/>
      <c r="B848" s="40" t="n"/>
      <c r="C848" s="40" t="n"/>
      <c r="D848" s="41" t="n"/>
      <c r="E848" s="19">
        <f>IF($C848="","",IFERROR(INDEX('Food List'!$E$5:$E$146,MATCH($C848,'Food List'!$B$5:$B$146,0))*IF($D848="",1,$D848),""))</f>
        <v/>
      </c>
      <c r="F848" s="20">
        <f>IF($C848="","",IFERROR(INDEX('Food List'!$F$5:$F$146,MATCH($C848,'Food List'!$B$5:$B$146,0))*IF($D848="",1,$D848),""))</f>
        <v/>
      </c>
      <c r="G848" s="20">
        <f>IF($C848="","",IFERROR(INDEX('Food List'!$G$5:$G$146,MATCH($C848,'Food List'!$B$5:$B$146,0))*IF($D848="",1,$D848),""))</f>
        <v/>
      </c>
      <c r="H848" s="20">
        <f>IF($C848="","",IFERROR(INDEX('Food List'!$H$5:$H$146,MATCH($C848,'Food List'!$B$5:$B$146,0))*IF($D848="",1,$D848),""))</f>
        <v/>
      </c>
      <c r="I848" s="20">
        <f>IF($C848="","",IFERROR(INDEX('Food List'!$I$5:$I$146,MATCH($C848,'Food List'!$B$5:$B$146,0))*IF($D848="",1,$D848),""))</f>
        <v/>
      </c>
    </row>
    <row r="849">
      <c r="A849" s="39" t="n"/>
      <c r="B849" s="40" t="n"/>
      <c r="C849" s="40" t="n"/>
      <c r="D849" s="41" t="n"/>
      <c r="E849" s="19">
        <f>IF($C849="","",IFERROR(INDEX('Food List'!$E$5:$E$146,MATCH($C849,'Food List'!$B$5:$B$146,0))*IF($D849="",1,$D849),""))</f>
        <v/>
      </c>
      <c r="F849" s="20">
        <f>IF($C849="","",IFERROR(INDEX('Food List'!$F$5:$F$146,MATCH($C849,'Food List'!$B$5:$B$146,0))*IF($D849="",1,$D849),""))</f>
        <v/>
      </c>
      <c r="G849" s="20">
        <f>IF($C849="","",IFERROR(INDEX('Food List'!$G$5:$G$146,MATCH($C849,'Food List'!$B$5:$B$146,0))*IF($D849="",1,$D849),""))</f>
        <v/>
      </c>
      <c r="H849" s="20">
        <f>IF($C849="","",IFERROR(INDEX('Food List'!$H$5:$H$146,MATCH($C849,'Food List'!$B$5:$B$146,0))*IF($D849="",1,$D849),""))</f>
        <v/>
      </c>
      <c r="I849" s="20">
        <f>IF($C849="","",IFERROR(INDEX('Food List'!$I$5:$I$146,MATCH($C849,'Food List'!$B$5:$B$146,0))*IF($D849="",1,$D849),""))</f>
        <v/>
      </c>
    </row>
    <row r="850">
      <c r="A850" s="39" t="n"/>
      <c r="B850" s="40" t="n"/>
      <c r="C850" s="40" t="n"/>
      <c r="D850" s="41" t="n"/>
      <c r="E850" s="19">
        <f>IF($C850="","",IFERROR(INDEX('Food List'!$E$5:$E$146,MATCH($C850,'Food List'!$B$5:$B$146,0))*IF($D850="",1,$D850),""))</f>
        <v/>
      </c>
      <c r="F850" s="20">
        <f>IF($C850="","",IFERROR(INDEX('Food List'!$F$5:$F$146,MATCH($C850,'Food List'!$B$5:$B$146,0))*IF($D850="",1,$D850),""))</f>
        <v/>
      </c>
      <c r="G850" s="20">
        <f>IF($C850="","",IFERROR(INDEX('Food List'!$G$5:$G$146,MATCH($C850,'Food List'!$B$5:$B$146,0))*IF($D850="",1,$D850),""))</f>
        <v/>
      </c>
      <c r="H850" s="20">
        <f>IF($C850="","",IFERROR(INDEX('Food List'!$H$5:$H$146,MATCH($C850,'Food List'!$B$5:$B$146,0))*IF($D850="",1,$D850),""))</f>
        <v/>
      </c>
      <c r="I850" s="20">
        <f>IF($C850="","",IFERROR(INDEX('Food List'!$I$5:$I$146,MATCH($C850,'Food List'!$B$5:$B$146,0))*IF($D850="",1,$D850),""))</f>
        <v/>
      </c>
    </row>
    <row r="851">
      <c r="A851" s="39" t="n"/>
      <c r="B851" s="40" t="n"/>
      <c r="C851" s="40" t="n"/>
      <c r="D851" s="41" t="n"/>
      <c r="E851" s="19">
        <f>IF($C851="","",IFERROR(INDEX('Food List'!$E$5:$E$146,MATCH($C851,'Food List'!$B$5:$B$146,0))*IF($D851="",1,$D851),""))</f>
        <v/>
      </c>
      <c r="F851" s="20">
        <f>IF($C851="","",IFERROR(INDEX('Food List'!$F$5:$F$146,MATCH($C851,'Food List'!$B$5:$B$146,0))*IF($D851="",1,$D851),""))</f>
        <v/>
      </c>
      <c r="G851" s="20">
        <f>IF($C851="","",IFERROR(INDEX('Food List'!$G$5:$G$146,MATCH($C851,'Food List'!$B$5:$B$146,0))*IF($D851="",1,$D851),""))</f>
        <v/>
      </c>
      <c r="H851" s="20">
        <f>IF($C851="","",IFERROR(INDEX('Food List'!$H$5:$H$146,MATCH($C851,'Food List'!$B$5:$B$146,0))*IF($D851="",1,$D851),""))</f>
        <v/>
      </c>
      <c r="I851" s="20">
        <f>IF($C851="","",IFERROR(INDEX('Food List'!$I$5:$I$146,MATCH($C851,'Food List'!$B$5:$B$146,0))*IF($D851="",1,$D851),""))</f>
        <v/>
      </c>
    </row>
    <row r="852">
      <c r="A852" s="39" t="n"/>
      <c r="B852" s="40" t="n"/>
      <c r="C852" s="40" t="n"/>
      <c r="D852" s="41" t="n"/>
      <c r="E852" s="19">
        <f>IF($C852="","",IFERROR(INDEX('Food List'!$E$5:$E$146,MATCH($C852,'Food List'!$B$5:$B$146,0))*IF($D852="",1,$D852),""))</f>
        <v/>
      </c>
      <c r="F852" s="20">
        <f>IF($C852="","",IFERROR(INDEX('Food List'!$F$5:$F$146,MATCH($C852,'Food List'!$B$5:$B$146,0))*IF($D852="",1,$D852),""))</f>
        <v/>
      </c>
      <c r="G852" s="20">
        <f>IF($C852="","",IFERROR(INDEX('Food List'!$G$5:$G$146,MATCH($C852,'Food List'!$B$5:$B$146,0))*IF($D852="",1,$D852),""))</f>
        <v/>
      </c>
      <c r="H852" s="20">
        <f>IF($C852="","",IFERROR(INDEX('Food List'!$H$5:$H$146,MATCH($C852,'Food List'!$B$5:$B$146,0))*IF($D852="",1,$D852),""))</f>
        <v/>
      </c>
      <c r="I852" s="20">
        <f>IF($C852="","",IFERROR(INDEX('Food List'!$I$5:$I$146,MATCH($C852,'Food List'!$B$5:$B$146,0))*IF($D852="",1,$D852),""))</f>
        <v/>
      </c>
    </row>
    <row r="853">
      <c r="A853" s="39" t="n"/>
      <c r="B853" s="40" t="n"/>
      <c r="C853" s="40" t="n"/>
      <c r="D853" s="41" t="n"/>
      <c r="E853" s="19">
        <f>IF($C853="","",IFERROR(INDEX('Food List'!$E$5:$E$146,MATCH($C853,'Food List'!$B$5:$B$146,0))*IF($D853="",1,$D853),""))</f>
        <v/>
      </c>
      <c r="F853" s="20">
        <f>IF($C853="","",IFERROR(INDEX('Food List'!$F$5:$F$146,MATCH($C853,'Food List'!$B$5:$B$146,0))*IF($D853="",1,$D853),""))</f>
        <v/>
      </c>
      <c r="G853" s="20">
        <f>IF($C853="","",IFERROR(INDEX('Food List'!$G$5:$G$146,MATCH($C853,'Food List'!$B$5:$B$146,0))*IF($D853="",1,$D853),""))</f>
        <v/>
      </c>
      <c r="H853" s="20">
        <f>IF($C853="","",IFERROR(INDEX('Food List'!$H$5:$H$146,MATCH($C853,'Food List'!$B$5:$B$146,0))*IF($D853="",1,$D853),""))</f>
        <v/>
      </c>
      <c r="I853" s="20">
        <f>IF($C853="","",IFERROR(INDEX('Food List'!$I$5:$I$146,MATCH($C853,'Food List'!$B$5:$B$146,0))*IF($D853="",1,$D853),""))</f>
        <v/>
      </c>
    </row>
    <row r="854">
      <c r="A854" s="39" t="n"/>
      <c r="B854" s="40" t="n"/>
      <c r="C854" s="40" t="n"/>
      <c r="D854" s="41" t="n"/>
      <c r="E854" s="19">
        <f>IF($C854="","",IFERROR(INDEX('Food List'!$E$5:$E$146,MATCH($C854,'Food List'!$B$5:$B$146,0))*IF($D854="",1,$D854),""))</f>
        <v/>
      </c>
      <c r="F854" s="20">
        <f>IF($C854="","",IFERROR(INDEX('Food List'!$F$5:$F$146,MATCH($C854,'Food List'!$B$5:$B$146,0))*IF($D854="",1,$D854),""))</f>
        <v/>
      </c>
      <c r="G854" s="20">
        <f>IF($C854="","",IFERROR(INDEX('Food List'!$G$5:$G$146,MATCH($C854,'Food List'!$B$5:$B$146,0))*IF($D854="",1,$D854),""))</f>
        <v/>
      </c>
      <c r="H854" s="20">
        <f>IF($C854="","",IFERROR(INDEX('Food List'!$H$5:$H$146,MATCH($C854,'Food List'!$B$5:$B$146,0))*IF($D854="",1,$D854),""))</f>
        <v/>
      </c>
      <c r="I854" s="20">
        <f>IF($C854="","",IFERROR(INDEX('Food List'!$I$5:$I$146,MATCH($C854,'Food List'!$B$5:$B$146,0))*IF($D854="",1,$D854),""))</f>
        <v/>
      </c>
    </row>
    <row r="855">
      <c r="A855" s="39" t="n"/>
      <c r="B855" s="40" t="n"/>
      <c r="C855" s="40" t="n"/>
      <c r="D855" s="41" t="n"/>
      <c r="E855" s="19">
        <f>IF($C855="","",IFERROR(INDEX('Food List'!$E$5:$E$146,MATCH($C855,'Food List'!$B$5:$B$146,0))*IF($D855="",1,$D855),""))</f>
        <v/>
      </c>
      <c r="F855" s="20">
        <f>IF($C855="","",IFERROR(INDEX('Food List'!$F$5:$F$146,MATCH($C855,'Food List'!$B$5:$B$146,0))*IF($D855="",1,$D855),""))</f>
        <v/>
      </c>
      <c r="G855" s="20">
        <f>IF($C855="","",IFERROR(INDEX('Food List'!$G$5:$G$146,MATCH($C855,'Food List'!$B$5:$B$146,0))*IF($D855="",1,$D855),""))</f>
        <v/>
      </c>
      <c r="H855" s="20">
        <f>IF($C855="","",IFERROR(INDEX('Food List'!$H$5:$H$146,MATCH($C855,'Food List'!$B$5:$B$146,0))*IF($D855="",1,$D855),""))</f>
        <v/>
      </c>
      <c r="I855" s="20">
        <f>IF($C855="","",IFERROR(INDEX('Food List'!$I$5:$I$146,MATCH($C855,'Food List'!$B$5:$B$146,0))*IF($D855="",1,$D855),""))</f>
        <v/>
      </c>
    </row>
    <row r="856">
      <c r="A856" s="39" t="n"/>
      <c r="B856" s="40" t="n"/>
      <c r="C856" s="40" t="n"/>
      <c r="D856" s="41" t="n"/>
      <c r="E856" s="19">
        <f>IF($C856="","",IFERROR(INDEX('Food List'!$E$5:$E$146,MATCH($C856,'Food List'!$B$5:$B$146,0))*IF($D856="",1,$D856),""))</f>
        <v/>
      </c>
      <c r="F856" s="20">
        <f>IF($C856="","",IFERROR(INDEX('Food List'!$F$5:$F$146,MATCH($C856,'Food List'!$B$5:$B$146,0))*IF($D856="",1,$D856),""))</f>
        <v/>
      </c>
      <c r="G856" s="20">
        <f>IF($C856="","",IFERROR(INDEX('Food List'!$G$5:$G$146,MATCH($C856,'Food List'!$B$5:$B$146,0))*IF($D856="",1,$D856),""))</f>
        <v/>
      </c>
      <c r="H856" s="20">
        <f>IF($C856="","",IFERROR(INDEX('Food List'!$H$5:$H$146,MATCH($C856,'Food List'!$B$5:$B$146,0))*IF($D856="",1,$D856),""))</f>
        <v/>
      </c>
      <c r="I856" s="20">
        <f>IF($C856="","",IFERROR(INDEX('Food List'!$I$5:$I$146,MATCH($C856,'Food List'!$B$5:$B$146,0))*IF($D856="",1,$D856),""))</f>
        <v/>
      </c>
    </row>
    <row r="857">
      <c r="A857" s="39" t="n"/>
      <c r="B857" s="40" t="n"/>
      <c r="C857" s="40" t="n"/>
      <c r="D857" s="41" t="n"/>
      <c r="E857" s="19">
        <f>IF($C857="","",IFERROR(INDEX('Food List'!$E$5:$E$146,MATCH($C857,'Food List'!$B$5:$B$146,0))*IF($D857="",1,$D857),""))</f>
        <v/>
      </c>
      <c r="F857" s="20">
        <f>IF($C857="","",IFERROR(INDEX('Food List'!$F$5:$F$146,MATCH($C857,'Food List'!$B$5:$B$146,0))*IF($D857="",1,$D857),""))</f>
        <v/>
      </c>
      <c r="G857" s="20">
        <f>IF($C857="","",IFERROR(INDEX('Food List'!$G$5:$G$146,MATCH($C857,'Food List'!$B$5:$B$146,0))*IF($D857="",1,$D857),""))</f>
        <v/>
      </c>
      <c r="H857" s="20">
        <f>IF($C857="","",IFERROR(INDEX('Food List'!$H$5:$H$146,MATCH($C857,'Food List'!$B$5:$B$146,0))*IF($D857="",1,$D857),""))</f>
        <v/>
      </c>
      <c r="I857" s="20">
        <f>IF($C857="","",IFERROR(INDEX('Food List'!$I$5:$I$146,MATCH($C857,'Food List'!$B$5:$B$146,0))*IF($D857="",1,$D857),""))</f>
        <v/>
      </c>
    </row>
    <row r="858">
      <c r="A858" s="39" t="n"/>
      <c r="B858" s="40" t="n"/>
      <c r="C858" s="40" t="n"/>
      <c r="D858" s="41" t="n"/>
      <c r="E858" s="19">
        <f>IF($C858="","",IFERROR(INDEX('Food List'!$E$5:$E$146,MATCH($C858,'Food List'!$B$5:$B$146,0))*IF($D858="",1,$D858),""))</f>
        <v/>
      </c>
      <c r="F858" s="20">
        <f>IF($C858="","",IFERROR(INDEX('Food List'!$F$5:$F$146,MATCH($C858,'Food List'!$B$5:$B$146,0))*IF($D858="",1,$D858),""))</f>
        <v/>
      </c>
      <c r="G858" s="20">
        <f>IF($C858="","",IFERROR(INDEX('Food List'!$G$5:$G$146,MATCH($C858,'Food List'!$B$5:$B$146,0))*IF($D858="",1,$D858),""))</f>
        <v/>
      </c>
      <c r="H858" s="20">
        <f>IF($C858="","",IFERROR(INDEX('Food List'!$H$5:$H$146,MATCH($C858,'Food List'!$B$5:$B$146,0))*IF($D858="",1,$D858),""))</f>
        <v/>
      </c>
      <c r="I858" s="20">
        <f>IF($C858="","",IFERROR(INDEX('Food List'!$I$5:$I$146,MATCH($C858,'Food List'!$B$5:$B$146,0))*IF($D858="",1,$D858),""))</f>
        <v/>
      </c>
    </row>
    <row r="859">
      <c r="A859" s="39" t="n"/>
      <c r="B859" s="40" t="n"/>
      <c r="C859" s="40" t="n"/>
      <c r="D859" s="41" t="n"/>
      <c r="E859" s="19">
        <f>IF($C859="","",IFERROR(INDEX('Food List'!$E$5:$E$146,MATCH($C859,'Food List'!$B$5:$B$146,0))*IF($D859="",1,$D859),""))</f>
        <v/>
      </c>
      <c r="F859" s="20">
        <f>IF($C859="","",IFERROR(INDEX('Food List'!$F$5:$F$146,MATCH($C859,'Food List'!$B$5:$B$146,0))*IF($D859="",1,$D859),""))</f>
        <v/>
      </c>
      <c r="G859" s="20">
        <f>IF($C859="","",IFERROR(INDEX('Food List'!$G$5:$G$146,MATCH($C859,'Food List'!$B$5:$B$146,0))*IF($D859="",1,$D859),""))</f>
        <v/>
      </c>
      <c r="H859" s="20">
        <f>IF($C859="","",IFERROR(INDEX('Food List'!$H$5:$H$146,MATCH($C859,'Food List'!$B$5:$B$146,0))*IF($D859="",1,$D859),""))</f>
        <v/>
      </c>
      <c r="I859" s="20">
        <f>IF($C859="","",IFERROR(INDEX('Food List'!$I$5:$I$146,MATCH($C859,'Food List'!$B$5:$B$146,0))*IF($D859="",1,$D859),""))</f>
        <v/>
      </c>
    </row>
    <row r="860">
      <c r="A860" s="39" t="n"/>
      <c r="B860" s="40" t="n"/>
      <c r="C860" s="40" t="n"/>
      <c r="D860" s="41" t="n"/>
      <c r="E860" s="19">
        <f>IF($C860="","",IFERROR(INDEX('Food List'!$E$5:$E$146,MATCH($C860,'Food List'!$B$5:$B$146,0))*IF($D860="",1,$D860),""))</f>
        <v/>
      </c>
      <c r="F860" s="20">
        <f>IF($C860="","",IFERROR(INDEX('Food List'!$F$5:$F$146,MATCH($C860,'Food List'!$B$5:$B$146,0))*IF($D860="",1,$D860),""))</f>
        <v/>
      </c>
      <c r="G860" s="20">
        <f>IF($C860="","",IFERROR(INDEX('Food List'!$G$5:$G$146,MATCH($C860,'Food List'!$B$5:$B$146,0))*IF($D860="",1,$D860),""))</f>
        <v/>
      </c>
      <c r="H860" s="20">
        <f>IF($C860="","",IFERROR(INDEX('Food List'!$H$5:$H$146,MATCH($C860,'Food List'!$B$5:$B$146,0))*IF($D860="",1,$D860),""))</f>
        <v/>
      </c>
      <c r="I860" s="20">
        <f>IF($C860="","",IFERROR(INDEX('Food List'!$I$5:$I$146,MATCH($C860,'Food List'!$B$5:$B$146,0))*IF($D860="",1,$D860),""))</f>
        <v/>
      </c>
    </row>
    <row r="861">
      <c r="A861" s="39" t="n"/>
      <c r="B861" s="40" t="n"/>
      <c r="C861" s="40" t="n"/>
      <c r="D861" s="41" t="n"/>
      <c r="E861" s="19">
        <f>IF($C861="","",IFERROR(INDEX('Food List'!$E$5:$E$146,MATCH($C861,'Food List'!$B$5:$B$146,0))*IF($D861="",1,$D861),""))</f>
        <v/>
      </c>
      <c r="F861" s="20">
        <f>IF($C861="","",IFERROR(INDEX('Food List'!$F$5:$F$146,MATCH($C861,'Food List'!$B$5:$B$146,0))*IF($D861="",1,$D861),""))</f>
        <v/>
      </c>
      <c r="G861" s="20">
        <f>IF($C861="","",IFERROR(INDEX('Food List'!$G$5:$G$146,MATCH($C861,'Food List'!$B$5:$B$146,0))*IF($D861="",1,$D861),""))</f>
        <v/>
      </c>
      <c r="H861" s="20">
        <f>IF($C861="","",IFERROR(INDEX('Food List'!$H$5:$H$146,MATCH($C861,'Food List'!$B$5:$B$146,0))*IF($D861="",1,$D861),""))</f>
        <v/>
      </c>
      <c r="I861" s="20">
        <f>IF($C861="","",IFERROR(INDEX('Food List'!$I$5:$I$146,MATCH($C861,'Food List'!$B$5:$B$146,0))*IF($D861="",1,$D861),""))</f>
        <v/>
      </c>
    </row>
    <row r="862">
      <c r="A862" s="39" t="n"/>
      <c r="B862" s="40" t="n"/>
      <c r="C862" s="40" t="n"/>
      <c r="D862" s="41" t="n"/>
      <c r="E862" s="19">
        <f>IF($C862="","",IFERROR(INDEX('Food List'!$E$5:$E$146,MATCH($C862,'Food List'!$B$5:$B$146,0))*IF($D862="",1,$D862),""))</f>
        <v/>
      </c>
      <c r="F862" s="20">
        <f>IF($C862="","",IFERROR(INDEX('Food List'!$F$5:$F$146,MATCH($C862,'Food List'!$B$5:$B$146,0))*IF($D862="",1,$D862),""))</f>
        <v/>
      </c>
      <c r="G862" s="20">
        <f>IF($C862="","",IFERROR(INDEX('Food List'!$G$5:$G$146,MATCH($C862,'Food List'!$B$5:$B$146,0))*IF($D862="",1,$D862),""))</f>
        <v/>
      </c>
      <c r="H862" s="20">
        <f>IF($C862="","",IFERROR(INDEX('Food List'!$H$5:$H$146,MATCH($C862,'Food List'!$B$5:$B$146,0))*IF($D862="",1,$D862),""))</f>
        <v/>
      </c>
      <c r="I862" s="20">
        <f>IF($C862="","",IFERROR(INDEX('Food List'!$I$5:$I$146,MATCH($C862,'Food List'!$B$5:$B$146,0))*IF($D862="",1,$D862),""))</f>
        <v/>
      </c>
    </row>
    <row r="863">
      <c r="A863" s="39" t="n"/>
      <c r="B863" s="40" t="n"/>
      <c r="C863" s="40" t="n"/>
      <c r="D863" s="41" t="n"/>
      <c r="E863" s="19">
        <f>IF($C863="","",IFERROR(INDEX('Food List'!$E$5:$E$146,MATCH($C863,'Food List'!$B$5:$B$146,0))*IF($D863="",1,$D863),""))</f>
        <v/>
      </c>
      <c r="F863" s="20">
        <f>IF($C863="","",IFERROR(INDEX('Food List'!$F$5:$F$146,MATCH($C863,'Food List'!$B$5:$B$146,0))*IF($D863="",1,$D863),""))</f>
        <v/>
      </c>
      <c r="G863" s="20">
        <f>IF($C863="","",IFERROR(INDEX('Food List'!$G$5:$G$146,MATCH($C863,'Food List'!$B$5:$B$146,0))*IF($D863="",1,$D863),""))</f>
        <v/>
      </c>
      <c r="H863" s="20">
        <f>IF($C863="","",IFERROR(INDEX('Food List'!$H$5:$H$146,MATCH($C863,'Food List'!$B$5:$B$146,0))*IF($D863="",1,$D863),""))</f>
        <v/>
      </c>
      <c r="I863" s="20">
        <f>IF($C863="","",IFERROR(INDEX('Food List'!$I$5:$I$146,MATCH($C863,'Food List'!$B$5:$B$146,0))*IF($D863="",1,$D863),""))</f>
        <v/>
      </c>
    </row>
    <row r="864">
      <c r="A864" s="39" t="n"/>
      <c r="B864" s="40" t="n"/>
      <c r="C864" s="40" t="n"/>
      <c r="D864" s="41" t="n"/>
      <c r="E864" s="19">
        <f>IF($C864="","",IFERROR(INDEX('Food List'!$E$5:$E$146,MATCH($C864,'Food List'!$B$5:$B$146,0))*IF($D864="",1,$D864),""))</f>
        <v/>
      </c>
      <c r="F864" s="20">
        <f>IF($C864="","",IFERROR(INDEX('Food List'!$F$5:$F$146,MATCH($C864,'Food List'!$B$5:$B$146,0))*IF($D864="",1,$D864),""))</f>
        <v/>
      </c>
      <c r="G864" s="20">
        <f>IF($C864="","",IFERROR(INDEX('Food List'!$G$5:$G$146,MATCH($C864,'Food List'!$B$5:$B$146,0))*IF($D864="",1,$D864),""))</f>
        <v/>
      </c>
      <c r="H864" s="20">
        <f>IF($C864="","",IFERROR(INDEX('Food List'!$H$5:$H$146,MATCH($C864,'Food List'!$B$5:$B$146,0))*IF($D864="",1,$D864),""))</f>
        <v/>
      </c>
      <c r="I864" s="20">
        <f>IF($C864="","",IFERROR(INDEX('Food List'!$I$5:$I$146,MATCH($C864,'Food List'!$B$5:$B$146,0))*IF($D864="",1,$D864),""))</f>
        <v/>
      </c>
    </row>
    <row r="865">
      <c r="A865" s="39" t="n"/>
      <c r="B865" s="40" t="n"/>
      <c r="C865" s="40" t="n"/>
      <c r="D865" s="41" t="n"/>
      <c r="E865" s="19">
        <f>IF($C865="","",IFERROR(INDEX('Food List'!$E$5:$E$146,MATCH($C865,'Food List'!$B$5:$B$146,0))*IF($D865="",1,$D865),""))</f>
        <v/>
      </c>
      <c r="F865" s="20">
        <f>IF($C865="","",IFERROR(INDEX('Food List'!$F$5:$F$146,MATCH($C865,'Food List'!$B$5:$B$146,0))*IF($D865="",1,$D865),""))</f>
        <v/>
      </c>
      <c r="G865" s="20">
        <f>IF($C865="","",IFERROR(INDEX('Food List'!$G$5:$G$146,MATCH($C865,'Food List'!$B$5:$B$146,0))*IF($D865="",1,$D865),""))</f>
        <v/>
      </c>
      <c r="H865" s="20">
        <f>IF($C865="","",IFERROR(INDEX('Food List'!$H$5:$H$146,MATCH($C865,'Food List'!$B$5:$B$146,0))*IF($D865="",1,$D865),""))</f>
        <v/>
      </c>
      <c r="I865" s="20">
        <f>IF($C865="","",IFERROR(INDEX('Food List'!$I$5:$I$146,MATCH($C865,'Food List'!$B$5:$B$146,0))*IF($D865="",1,$D865),""))</f>
        <v/>
      </c>
    </row>
    <row r="866">
      <c r="A866" s="39" t="n"/>
      <c r="B866" s="40" t="n"/>
      <c r="C866" s="40" t="n"/>
      <c r="D866" s="41" t="n"/>
      <c r="E866" s="19">
        <f>IF($C866="","",IFERROR(INDEX('Food List'!$E$5:$E$146,MATCH($C866,'Food List'!$B$5:$B$146,0))*IF($D866="",1,$D866),""))</f>
        <v/>
      </c>
      <c r="F866" s="20">
        <f>IF($C866="","",IFERROR(INDEX('Food List'!$F$5:$F$146,MATCH($C866,'Food List'!$B$5:$B$146,0))*IF($D866="",1,$D866),""))</f>
        <v/>
      </c>
      <c r="G866" s="20">
        <f>IF($C866="","",IFERROR(INDEX('Food List'!$G$5:$G$146,MATCH($C866,'Food List'!$B$5:$B$146,0))*IF($D866="",1,$D866),""))</f>
        <v/>
      </c>
      <c r="H866" s="20">
        <f>IF($C866="","",IFERROR(INDEX('Food List'!$H$5:$H$146,MATCH($C866,'Food List'!$B$5:$B$146,0))*IF($D866="",1,$D866),""))</f>
        <v/>
      </c>
      <c r="I866" s="20">
        <f>IF($C866="","",IFERROR(INDEX('Food List'!$I$5:$I$146,MATCH($C866,'Food List'!$B$5:$B$146,0))*IF($D866="",1,$D866),""))</f>
        <v/>
      </c>
    </row>
    <row r="867">
      <c r="A867" s="39" t="n"/>
      <c r="B867" s="40" t="n"/>
      <c r="C867" s="40" t="n"/>
      <c r="D867" s="41" t="n"/>
      <c r="E867" s="19">
        <f>IF($C867="","",IFERROR(INDEX('Food List'!$E$5:$E$146,MATCH($C867,'Food List'!$B$5:$B$146,0))*IF($D867="",1,$D867),""))</f>
        <v/>
      </c>
      <c r="F867" s="20">
        <f>IF($C867="","",IFERROR(INDEX('Food List'!$F$5:$F$146,MATCH($C867,'Food List'!$B$5:$B$146,0))*IF($D867="",1,$D867),""))</f>
        <v/>
      </c>
      <c r="G867" s="20">
        <f>IF($C867="","",IFERROR(INDEX('Food List'!$G$5:$G$146,MATCH($C867,'Food List'!$B$5:$B$146,0))*IF($D867="",1,$D867),""))</f>
        <v/>
      </c>
      <c r="H867" s="20">
        <f>IF($C867="","",IFERROR(INDEX('Food List'!$H$5:$H$146,MATCH($C867,'Food List'!$B$5:$B$146,0))*IF($D867="",1,$D867),""))</f>
        <v/>
      </c>
      <c r="I867" s="20">
        <f>IF($C867="","",IFERROR(INDEX('Food List'!$I$5:$I$146,MATCH($C867,'Food List'!$B$5:$B$146,0))*IF($D867="",1,$D867),""))</f>
        <v/>
      </c>
    </row>
    <row r="868">
      <c r="A868" s="39" t="n"/>
      <c r="B868" s="40" t="n"/>
      <c r="C868" s="40" t="n"/>
      <c r="D868" s="41" t="n"/>
      <c r="E868" s="19">
        <f>IF($C868="","",IFERROR(INDEX('Food List'!$E$5:$E$146,MATCH($C868,'Food List'!$B$5:$B$146,0))*IF($D868="",1,$D868),""))</f>
        <v/>
      </c>
      <c r="F868" s="20">
        <f>IF($C868="","",IFERROR(INDEX('Food List'!$F$5:$F$146,MATCH($C868,'Food List'!$B$5:$B$146,0))*IF($D868="",1,$D868),""))</f>
        <v/>
      </c>
      <c r="G868" s="20">
        <f>IF($C868="","",IFERROR(INDEX('Food List'!$G$5:$G$146,MATCH($C868,'Food List'!$B$5:$B$146,0))*IF($D868="",1,$D868),""))</f>
        <v/>
      </c>
      <c r="H868" s="20">
        <f>IF($C868="","",IFERROR(INDEX('Food List'!$H$5:$H$146,MATCH($C868,'Food List'!$B$5:$B$146,0))*IF($D868="",1,$D868),""))</f>
        <v/>
      </c>
      <c r="I868" s="20">
        <f>IF($C868="","",IFERROR(INDEX('Food List'!$I$5:$I$146,MATCH($C868,'Food List'!$B$5:$B$146,0))*IF($D868="",1,$D868),""))</f>
        <v/>
      </c>
    </row>
    <row r="869">
      <c r="A869" s="39" t="n"/>
      <c r="B869" s="40" t="n"/>
      <c r="C869" s="40" t="n"/>
      <c r="D869" s="41" t="n"/>
      <c r="E869" s="19">
        <f>IF($C869="","",IFERROR(INDEX('Food List'!$E$5:$E$146,MATCH($C869,'Food List'!$B$5:$B$146,0))*IF($D869="",1,$D869),""))</f>
        <v/>
      </c>
      <c r="F869" s="20">
        <f>IF($C869="","",IFERROR(INDEX('Food List'!$F$5:$F$146,MATCH($C869,'Food List'!$B$5:$B$146,0))*IF($D869="",1,$D869),""))</f>
        <v/>
      </c>
      <c r="G869" s="20">
        <f>IF($C869="","",IFERROR(INDEX('Food List'!$G$5:$G$146,MATCH($C869,'Food List'!$B$5:$B$146,0))*IF($D869="",1,$D869),""))</f>
        <v/>
      </c>
      <c r="H869" s="20">
        <f>IF($C869="","",IFERROR(INDEX('Food List'!$H$5:$H$146,MATCH($C869,'Food List'!$B$5:$B$146,0))*IF($D869="",1,$D869),""))</f>
        <v/>
      </c>
      <c r="I869" s="20">
        <f>IF($C869="","",IFERROR(INDEX('Food List'!$I$5:$I$146,MATCH($C869,'Food List'!$B$5:$B$146,0))*IF($D869="",1,$D869),""))</f>
        <v/>
      </c>
    </row>
    <row r="870">
      <c r="A870" s="39" t="n"/>
      <c r="B870" s="40" t="n"/>
      <c r="C870" s="40" t="n"/>
      <c r="D870" s="41" t="n"/>
      <c r="E870" s="19">
        <f>IF($C870="","",IFERROR(INDEX('Food List'!$E$5:$E$146,MATCH($C870,'Food List'!$B$5:$B$146,0))*IF($D870="",1,$D870),""))</f>
        <v/>
      </c>
      <c r="F870" s="20">
        <f>IF($C870="","",IFERROR(INDEX('Food List'!$F$5:$F$146,MATCH($C870,'Food List'!$B$5:$B$146,0))*IF($D870="",1,$D870),""))</f>
        <v/>
      </c>
      <c r="G870" s="20">
        <f>IF($C870="","",IFERROR(INDEX('Food List'!$G$5:$G$146,MATCH($C870,'Food List'!$B$5:$B$146,0))*IF($D870="",1,$D870),""))</f>
        <v/>
      </c>
      <c r="H870" s="20">
        <f>IF($C870="","",IFERROR(INDEX('Food List'!$H$5:$H$146,MATCH($C870,'Food List'!$B$5:$B$146,0))*IF($D870="",1,$D870),""))</f>
        <v/>
      </c>
      <c r="I870" s="20">
        <f>IF($C870="","",IFERROR(INDEX('Food List'!$I$5:$I$146,MATCH($C870,'Food List'!$B$5:$B$146,0))*IF($D870="",1,$D870),""))</f>
        <v/>
      </c>
    </row>
    <row r="871">
      <c r="A871" s="39" t="n"/>
      <c r="B871" s="40" t="n"/>
      <c r="C871" s="40" t="n"/>
      <c r="D871" s="41" t="n"/>
      <c r="E871" s="19">
        <f>IF($C871="","",IFERROR(INDEX('Food List'!$E$5:$E$146,MATCH($C871,'Food List'!$B$5:$B$146,0))*IF($D871="",1,$D871),""))</f>
        <v/>
      </c>
      <c r="F871" s="20">
        <f>IF($C871="","",IFERROR(INDEX('Food List'!$F$5:$F$146,MATCH($C871,'Food List'!$B$5:$B$146,0))*IF($D871="",1,$D871),""))</f>
        <v/>
      </c>
      <c r="G871" s="20">
        <f>IF($C871="","",IFERROR(INDEX('Food List'!$G$5:$G$146,MATCH($C871,'Food List'!$B$5:$B$146,0))*IF($D871="",1,$D871),""))</f>
        <v/>
      </c>
      <c r="H871" s="20">
        <f>IF($C871="","",IFERROR(INDEX('Food List'!$H$5:$H$146,MATCH($C871,'Food List'!$B$5:$B$146,0))*IF($D871="",1,$D871),""))</f>
        <v/>
      </c>
      <c r="I871" s="20">
        <f>IF($C871="","",IFERROR(INDEX('Food List'!$I$5:$I$146,MATCH($C871,'Food List'!$B$5:$B$146,0))*IF($D871="",1,$D871),""))</f>
        <v/>
      </c>
    </row>
    <row r="872">
      <c r="A872" s="39" t="n"/>
      <c r="B872" s="40" t="n"/>
      <c r="C872" s="40" t="n"/>
      <c r="D872" s="41" t="n"/>
      <c r="E872" s="19">
        <f>IF($C872="","",IFERROR(INDEX('Food List'!$E$5:$E$146,MATCH($C872,'Food List'!$B$5:$B$146,0))*IF($D872="",1,$D872),""))</f>
        <v/>
      </c>
      <c r="F872" s="20">
        <f>IF($C872="","",IFERROR(INDEX('Food List'!$F$5:$F$146,MATCH($C872,'Food List'!$B$5:$B$146,0))*IF($D872="",1,$D872),""))</f>
        <v/>
      </c>
      <c r="G872" s="20">
        <f>IF($C872="","",IFERROR(INDEX('Food List'!$G$5:$G$146,MATCH($C872,'Food List'!$B$5:$B$146,0))*IF($D872="",1,$D872),""))</f>
        <v/>
      </c>
      <c r="H872" s="20">
        <f>IF($C872="","",IFERROR(INDEX('Food List'!$H$5:$H$146,MATCH($C872,'Food List'!$B$5:$B$146,0))*IF($D872="",1,$D872),""))</f>
        <v/>
      </c>
      <c r="I872" s="20">
        <f>IF($C872="","",IFERROR(INDEX('Food List'!$I$5:$I$146,MATCH($C872,'Food List'!$B$5:$B$146,0))*IF($D872="",1,$D872),""))</f>
        <v/>
      </c>
    </row>
    <row r="873">
      <c r="A873" s="39" t="n"/>
      <c r="B873" s="40" t="n"/>
      <c r="C873" s="40" t="n"/>
      <c r="D873" s="41" t="n"/>
      <c r="E873" s="19">
        <f>IF($C873="","",IFERROR(INDEX('Food List'!$E$5:$E$146,MATCH($C873,'Food List'!$B$5:$B$146,0))*IF($D873="",1,$D873),""))</f>
        <v/>
      </c>
      <c r="F873" s="20">
        <f>IF($C873="","",IFERROR(INDEX('Food List'!$F$5:$F$146,MATCH($C873,'Food List'!$B$5:$B$146,0))*IF($D873="",1,$D873),""))</f>
        <v/>
      </c>
      <c r="G873" s="20">
        <f>IF($C873="","",IFERROR(INDEX('Food List'!$G$5:$G$146,MATCH($C873,'Food List'!$B$5:$B$146,0))*IF($D873="",1,$D873),""))</f>
        <v/>
      </c>
      <c r="H873" s="20">
        <f>IF($C873="","",IFERROR(INDEX('Food List'!$H$5:$H$146,MATCH($C873,'Food List'!$B$5:$B$146,0))*IF($D873="",1,$D873),""))</f>
        <v/>
      </c>
      <c r="I873" s="20">
        <f>IF($C873="","",IFERROR(INDEX('Food List'!$I$5:$I$146,MATCH($C873,'Food List'!$B$5:$B$146,0))*IF($D873="",1,$D873),""))</f>
        <v/>
      </c>
    </row>
    <row r="874">
      <c r="A874" s="39" t="n"/>
      <c r="B874" s="40" t="n"/>
      <c r="C874" s="40" t="n"/>
      <c r="D874" s="41" t="n"/>
      <c r="E874" s="19">
        <f>IF($C874="","",IFERROR(INDEX('Food List'!$E$5:$E$146,MATCH($C874,'Food List'!$B$5:$B$146,0))*IF($D874="",1,$D874),""))</f>
        <v/>
      </c>
      <c r="F874" s="20">
        <f>IF($C874="","",IFERROR(INDEX('Food List'!$F$5:$F$146,MATCH($C874,'Food List'!$B$5:$B$146,0))*IF($D874="",1,$D874),""))</f>
        <v/>
      </c>
      <c r="G874" s="20">
        <f>IF($C874="","",IFERROR(INDEX('Food List'!$G$5:$G$146,MATCH($C874,'Food List'!$B$5:$B$146,0))*IF($D874="",1,$D874),""))</f>
        <v/>
      </c>
      <c r="H874" s="20">
        <f>IF($C874="","",IFERROR(INDEX('Food List'!$H$5:$H$146,MATCH($C874,'Food List'!$B$5:$B$146,0))*IF($D874="",1,$D874),""))</f>
        <v/>
      </c>
      <c r="I874" s="20">
        <f>IF($C874="","",IFERROR(INDEX('Food List'!$I$5:$I$146,MATCH($C874,'Food List'!$B$5:$B$146,0))*IF($D874="",1,$D874),""))</f>
        <v/>
      </c>
    </row>
    <row r="875">
      <c r="A875" s="39" t="n"/>
      <c r="B875" s="40" t="n"/>
      <c r="C875" s="40" t="n"/>
      <c r="D875" s="41" t="n"/>
      <c r="E875" s="19">
        <f>IF($C875="","",IFERROR(INDEX('Food List'!$E$5:$E$146,MATCH($C875,'Food List'!$B$5:$B$146,0))*IF($D875="",1,$D875),""))</f>
        <v/>
      </c>
      <c r="F875" s="20">
        <f>IF($C875="","",IFERROR(INDEX('Food List'!$F$5:$F$146,MATCH($C875,'Food List'!$B$5:$B$146,0))*IF($D875="",1,$D875),""))</f>
        <v/>
      </c>
      <c r="G875" s="20">
        <f>IF($C875="","",IFERROR(INDEX('Food List'!$G$5:$G$146,MATCH($C875,'Food List'!$B$5:$B$146,0))*IF($D875="",1,$D875),""))</f>
        <v/>
      </c>
      <c r="H875" s="20">
        <f>IF($C875="","",IFERROR(INDEX('Food List'!$H$5:$H$146,MATCH($C875,'Food List'!$B$5:$B$146,0))*IF($D875="",1,$D875),""))</f>
        <v/>
      </c>
      <c r="I875" s="20">
        <f>IF($C875="","",IFERROR(INDEX('Food List'!$I$5:$I$146,MATCH($C875,'Food List'!$B$5:$B$146,0))*IF($D875="",1,$D875),""))</f>
        <v/>
      </c>
    </row>
    <row r="876">
      <c r="A876" s="39" t="n"/>
      <c r="B876" s="40" t="n"/>
      <c r="C876" s="40" t="n"/>
      <c r="D876" s="41" t="n"/>
      <c r="E876" s="19">
        <f>IF($C876="","",IFERROR(INDEX('Food List'!$E$5:$E$146,MATCH($C876,'Food List'!$B$5:$B$146,0))*IF($D876="",1,$D876),""))</f>
        <v/>
      </c>
      <c r="F876" s="20">
        <f>IF($C876="","",IFERROR(INDEX('Food List'!$F$5:$F$146,MATCH($C876,'Food List'!$B$5:$B$146,0))*IF($D876="",1,$D876),""))</f>
        <v/>
      </c>
      <c r="G876" s="20">
        <f>IF($C876="","",IFERROR(INDEX('Food List'!$G$5:$G$146,MATCH($C876,'Food List'!$B$5:$B$146,0))*IF($D876="",1,$D876),""))</f>
        <v/>
      </c>
      <c r="H876" s="20">
        <f>IF($C876="","",IFERROR(INDEX('Food List'!$H$5:$H$146,MATCH($C876,'Food List'!$B$5:$B$146,0))*IF($D876="",1,$D876),""))</f>
        <v/>
      </c>
      <c r="I876" s="20">
        <f>IF($C876="","",IFERROR(INDEX('Food List'!$I$5:$I$146,MATCH($C876,'Food List'!$B$5:$B$146,0))*IF($D876="",1,$D876),""))</f>
        <v/>
      </c>
    </row>
    <row r="877">
      <c r="A877" s="39" t="n"/>
      <c r="B877" s="40" t="n"/>
      <c r="C877" s="40" t="n"/>
      <c r="D877" s="41" t="n"/>
      <c r="E877" s="19">
        <f>IF($C877="","",IFERROR(INDEX('Food List'!$E$5:$E$146,MATCH($C877,'Food List'!$B$5:$B$146,0))*IF($D877="",1,$D877),""))</f>
        <v/>
      </c>
      <c r="F877" s="20">
        <f>IF($C877="","",IFERROR(INDEX('Food List'!$F$5:$F$146,MATCH($C877,'Food List'!$B$5:$B$146,0))*IF($D877="",1,$D877),""))</f>
        <v/>
      </c>
      <c r="G877" s="20">
        <f>IF($C877="","",IFERROR(INDEX('Food List'!$G$5:$G$146,MATCH($C877,'Food List'!$B$5:$B$146,0))*IF($D877="",1,$D877),""))</f>
        <v/>
      </c>
      <c r="H877" s="20">
        <f>IF($C877="","",IFERROR(INDEX('Food List'!$H$5:$H$146,MATCH($C877,'Food List'!$B$5:$B$146,0))*IF($D877="",1,$D877),""))</f>
        <v/>
      </c>
      <c r="I877" s="20">
        <f>IF($C877="","",IFERROR(INDEX('Food List'!$I$5:$I$146,MATCH($C877,'Food List'!$B$5:$B$146,0))*IF($D877="",1,$D877),""))</f>
        <v/>
      </c>
    </row>
    <row r="878">
      <c r="A878" s="39" t="n"/>
      <c r="B878" s="40" t="n"/>
      <c r="C878" s="40" t="n"/>
      <c r="D878" s="41" t="n"/>
      <c r="E878" s="19">
        <f>IF($C878="","",IFERROR(INDEX('Food List'!$E$5:$E$146,MATCH($C878,'Food List'!$B$5:$B$146,0))*IF($D878="",1,$D878),""))</f>
        <v/>
      </c>
      <c r="F878" s="20">
        <f>IF($C878="","",IFERROR(INDEX('Food List'!$F$5:$F$146,MATCH($C878,'Food List'!$B$5:$B$146,0))*IF($D878="",1,$D878),""))</f>
        <v/>
      </c>
      <c r="G878" s="20">
        <f>IF($C878="","",IFERROR(INDEX('Food List'!$G$5:$G$146,MATCH($C878,'Food List'!$B$5:$B$146,0))*IF($D878="",1,$D878),""))</f>
        <v/>
      </c>
      <c r="H878" s="20">
        <f>IF($C878="","",IFERROR(INDEX('Food List'!$H$5:$H$146,MATCH($C878,'Food List'!$B$5:$B$146,0))*IF($D878="",1,$D878),""))</f>
        <v/>
      </c>
      <c r="I878" s="20">
        <f>IF($C878="","",IFERROR(INDEX('Food List'!$I$5:$I$146,MATCH($C878,'Food List'!$B$5:$B$146,0))*IF($D878="",1,$D878),""))</f>
        <v/>
      </c>
    </row>
    <row r="879">
      <c r="A879" s="39" t="n"/>
      <c r="B879" s="40" t="n"/>
      <c r="C879" s="40" t="n"/>
      <c r="D879" s="41" t="n"/>
      <c r="E879" s="19">
        <f>IF($C879="","",IFERROR(INDEX('Food List'!$E$5:$E$146,MATCH($C879,'Food List'!$B$5:$B$146,0))*IF($D879="",1,$D879),""))</f>
        <v/>
      </c>
      <c r="F879" s="20">
        <f>IF($C879="","",IFERROR(INDEX('Food List'!$F$5:$F$146,MATCH($C879,'Food List'!$B$5:$B$146,0))*IF($D879="",1,$D879),""))</f>
        <v/>
      </c>
      <c r="G879" s="20">
        <f>IF($C879="","",IFERROR(INDEX('Food List'!$G$5:$G$146,MATCH($C879,'Food List'!$B$5:$B$146,0))*IF($D879="",1,$D879),""))</f>
        <v/>
      </c>
      <c r="H879" s="20">
        <f>IF($C879="","",IFERROR(INDEX('Food List'!$H$5:$H$146,MATCH($C879,'Food List'!$B$5:$B$146,0))*IF($D879="",1,$D879),""))</f>
        <v/>
      </c>
      <c r="I879" s="20">
        <f>IF($C879="","",IFERROR(INDEX('Food List'!$I$5:$I$146,MATCH($C879,'Food List'!$B$5:$B$146,0))*IF($D879="",1,$D879),""))</f>
        <v/>
      </c>
    </row>
    <row r="880">
      <c r="A880" s="39" t="n"/>
      <c r="B880" s="40" t="n"/>
      <c r="C880" s="40" t="n"/>
      <c r="D880" s="41" t="n"/>
      <c r="E880" s="19">
        <f>IF($C880="","",IFERROR(INDEX('Food List'!$E$5:$E$146,MATCH($C880,'Food List'!$B$5:$B$146,0))*IF($D880="",1,$D880),""))</f>
        <v/>
      </c>
      <c r="F880" s="20">
        <f>IF($C880="","",IFERROR(INDEX('Food List'!$F$5:$F$146,MATCH($C880,'Food List'!$B$5:$B$146,0))*IF($D880="",1,$D880),""))</f>
        <v/>
      </c>
      <c r="G880" s="20">
        <f>IF($C880="","",IFERROR(INDEX('Food List'!$G$5:$G$146,MATCH($C880,'Food List'!$B$5:$B$146,0))*IF($D880="",1,$D880),""))</f>
        <v/>
      </c>
      <c r="H880" s="20">
        <f>IF($C880="","",IFERROR(INDEX('Food List'!$H$5:$H$146,MATCH($C880,'Food List'!$B$5:$B$146,0))*IF($D880="",1,$D880),""))</f>
        <v/>
      </c>
      <c r="I880" s="20">
        <f>IF($C880="","",IFERROR(INDEX('Food List'!$I$5:$I$146,MATCH($C880,'Food List'!$B$5:$B$146,0))*IF($D880="",1,$D880),""))</f>
        <v/>
      </c>
    </row>
    <row r="881">
      <c r="A881" s="39" t="n"/>
      <c r="B881" s="40" t="n"/>
      <c r="C881" s="40" t="n"/>
      <c r="D881" s="41" t="n"/>
      <c r="E881" s="19">
        <f>IF($C881="","",IFERROR(INDEX('Food List'!$E$5:$E$146,MATCH($C881,'Food List'!$B$5:$B$146,0))*IF($D881="",1,$D881),""))</f>
        <v/>
      </c>
      <c r="F881" s="20">
        <f>IF($C881="","",IFERROR(INDEX('Food List'!$F$5:$F$146,MATCH($C881,'Food List'!$B$5:$B$146,0))*IF($D881="",1,$D881),""))</f>
        <v/>
      </c>
      <c r="G881" s="20">
        <f>IF($C881="","",IFERROR(INDEX('Food List'!$G$5:$G$146,MATCH($C881,'Food List'!$B$5:$B$146,0))*IF($D881="",1,$D881),""))</f>
        <v/>
      </c>
      <c r="H881" s="20">
        <f>IF($C881="","",IFERROR(INDEX('Food List'!$H$5:$H$146,MATCH($C881,'Food List'!$B$5:$B$146,0))*IF($D881="",1,$D881),""))</f>
        <v/>
      </c>
      <c r="I881" s="20">
        <f>IF($C881="","",IFERROR(INDEX('Food List'!$I$5:$I$146,MATCH($C881,'Food List'!$B$5:$B$146,0))*IF($D881="",1,$D881),""))</f>
        <v/>
      </c>
    </row>
    <row r="882">
      <c r="A882" s="39" t="n"/>
      <c r="B882" s="40" t="n"/>
      <c r="C882" s="40" t="n"/>
      <c r="D882" s="41" t="n"/>
      <c r="E882" s="19">
        <f>IF($C882="","",IFERROR(INDEX('Food List'!$E$5:$E$146,MATCH($C882,'Food List'!$B$5:$B$146,0))*IF($D882="",1,$D882),""))</f>
        <v/>
      </c>
      <c r="F882" s="20">
        <f>IF($C882="","",IFERROR(INDEX('Food List'!$F$5:$F$146,MATCH($C882,'Food List'!$B$5:$B$146,0))*IF($D882="",1,$D882),""))</f>
        <v/>
      </c>
      <c r="G882" s="20">
        <f>IF($C882="","",IFERROR(INDEX('Food List'!$G$5:$G$146,MATCH($C882,'Food List'!$B$5:$B$146,0))*IF($D882="",1,$D882),""))</f>
        <v/>
      </c>
      <c r="H882" s="20">
        <f>IF($C882="","",IFERROR(INDEX('Food List'!$H$5:$H$146,MATCH($C882,'Food List'!$B$5:$B$146,0))*IF($D882="",1,$D882),""))</f>
        <v/>
      </c>
      <c r="I882" s="20">
        <f>IF($C882="","",IFERROR(INDEX('Food List'!$I$5:$I$146,MATCH($C882,'Food List'!$B$5:$B$146,0))*IF($D882="",1,$D882),""))</f>
        <v/>
      </c>
    </row>
    <row r="883">
      <c r="A883" s="39" t="n"/>
      <c r="B883" s="40" t="n"/>
      <c r="C883" s="40" t="n"/>
      <c r="D883" s="41" t="n"/>
      <c r="E883" s="19">
        <f>IF($C883="","",IFERROR(INDEX('Food List'!$E$5:$E$146,MATCH($C883,'Food List'!$B$5:$B$146,0))*IF($D883="",1,$D883),""))</f>
        <v/>
      </c>
      <c r="F883" s="20">
        <f>IF($C883="","",IFERROR(INDEX('Food List'!$F$5:$F$146,MATCH($C883,'Food List'!$B$5:$B$146,0))*IF($D883="",1,$D883),""))</f>
        <v/>
      </c>
      <c r="G883" s="20">
        <f>IF($C883="","",IFERROR(INDEX('Food List'!$G$5:$G$146,MATCH($C883,'Food List'!$B$5:$B$146,0))*IF($D883="",1,$D883),""))</f>
        <v/>
      </c>
      <c r="H883" s="20">
        <f>IF($C883="","",IFERROR(INDEX('Food List'!$H$5:$H$146,MATCH($C883,'Food List'!$B$5:$B$146,0))*IF($D883="",1,$D883),""))</f>
        <v/>
      </c>
      <c r="I883" s="20">
        <f>IF($C883="","",IFERROR(INDEX('Food List'!$I$5:$I$146,MATCH($C883,'Food List'!$B$5:$B$146,0))*IF($D883="",1,$D883),""))</f>
        <v/>
      </c>
    </row>
    <row r="884">
      <c r="A884" s="39" t="n"/>
      <c r="B884" s="40" t="n"/>
      <c r="C884" s="40" t="n"/>
      <c r="D884" s="41" t="n"/>
      <c r="E884" s="19">
        <f>IF($C884="","",IFERROR(INDEX('Food List'!$E$5:$E$146,MATCH($C884,'Food List'!$B$5:$B$146,0))*IF($D884="",1,$D884),""))</f>
        <v/>
      </c>
      <c r="F884" s="20">
        <f>IF($C884="","",IFERROR(INDEX('Food List'!$F$5:$F$146,MATCH($C884,'Food List'!$B$5:$B$146,0))*IF($D884="",1,$D884),""))</f>
        <v/>
      </c>
      <c r="G884" s="20">
        <f>IF($C884="","",IFERROR(INDEX('Food List'!$G$5:$G$146,MATCH($C884,'Food List'!$B$5:$B$146,0))*IF($D884="",1,$D884),""))</f>
        <v/>
      </c>
      <c r="H884" s="20">
        <f>IF($C884="","",IFERROR(INDEX('Food List'!$H$5:$H$146,MATCH($C884,'Food List'!$B$5:$B$146,0))*IF($D884="",1,$D884),""))</f>
        <v/>
      </c>
      <c r="I884" s="20">
        <f>IF($C884="","",IFERROR(INDEX('Food List'!$I$5:$I$146,MATCH($C884,'Food List'!$B$5:$B$146,0))*IF($D884="",1,$D884),""))</f>
        <v/>
      </c>
    </row>
    <row r="885">
      <c r="A885" s="39" t="n"/>
      <c r="B885" s="40" t="n"/>
      <c r="C885" s="40" t="n"/>
      <c r="D885" s="41" t="n"/>
      <c r="E885" s="19">
        <f>IF($C885="","",IFERROR(INDEX('Food List'!$E$5:$E$146,MATCH($C885,'Food List'!$B$5:$B$146,0))*IF($D885="",1,$D885),""))</f>
        <v/>
      </c>
      <c r="F885" s="20">
        <f>IF($C885="","",IFERROR(INDEX('Food List'!$F$5:$F$146,MATCH($C885,'Food List'!$B$5:$B$146,0))*IF($D885="",1,$D885),""))</f>
        <v/>
      </c>
      <c r="G885" s="20">
        <f>IF($C885="","",IFERROR(INDEX('Food List'!$G$5:$G$146,MATCH($C885,'Food List'!$B$5:$B$146,0))*IF($D885="",1,$D885),""))</f>
        <v/>
      </c>
      <c r="H885" s="20">
        <f>IF($C885="","",IFERROR(INDEX('Food List'!$H$5:$H$146,MATCH($C885,'Food List'!$B$5:$B$146,0))*IF($D885="",1,$D885),""))</f>
        <v/>
      </c>
      <c r="I885" s="20">
        <f>IF($C885="","",IFERROR(INDEX('Food List'!$I$5:$I$146,MATCH($C885,'Food List'!$B$5:$B$146,0))*IF($D885="",1,$D885),""))</f>
        <v/>
      </c>
    </row>
    <row r="886">
      <c r="A886" s="39" t="n"/>
      <c r="B886" s="40" t="n"/>
      <c r="C886" s="40" t="n"/>
      <c r="D886" s="41" t="n"/>
      <c r="E886" s="19">
        <f>IF($C886="","",IFERROR(INDEX('Food List'!$E$5:$E$146,MATCH($C886,'Food List'!$B$5:$B$146,0))*IF($D886="",1,$D886),""))</f>
        <v/>
      </c>
      <c r="F886" s="20">
        <f>IF($C886="","",IFERROR(INDEX('Food List'!$F$5:$F$146,MATCH($C886,'Food List'!$B$5:$B$146,0))*IF($D886="",1,$D886),""))</f>
        <v/>
      </c>
      <c r="G886" s="20">
        <f>IF($C886="","",IFERROR(INDEX('Food List'!$G$5:$G$146,MATCH($C886,'Food List'!$B$5:$B$146,0))*IF($D886="",1,$D886),""))</f>
        <v/>
      </c>
      <c r="H886" s="20">
        <f>IF($C886="","",IFERROR(INDEX('Food List'!$H$5:$H$146,MATCH($C886,'Food List'!$B$5:$B$146,0))*IF($D886="",1,$D886),""))</f>
        <v/>
      </c>
      <c r="I886" s="20">
        <f>IF($C886="","",IFERROR(INDEX('Food List'!$I$5:$I$146,MATCH($C886,'Food List'!$B$5:$B$146,0))*IF($D886="",1,$D886),""))</f>
        <v/>
      </c>
    </row>
    <row r="887">
      <c r="A887" s="39" t="n"/>
      <c r="B887" s="40" t="n"/>
      <c r="C887" s="40" t="n"/>
      <c r="D887" s="41" t="n"/>
      <c r="E887" s="19">
        <f>IF($C887="","",IFERROR(INDEX('Food List'!$E$5:$E$146,MATCH($C887,'Food List'!$B$5:$B$146,0))*IF($D887="",1,$D887),""))</f>
        <v/>
      </c>
      <c r="F887" s="20">
        <f>IF($C887="","",IFERROR(INDEX('Food List'!$F$5:$F$146,MATCH($C887,'Food List'!$B$5:$B$146,0))*IF($D887="",1,$D887),""))</f>
        <v/>
      </c>
      <c r="G887" s="20">
        <f>IF($C887="","",IFERROR(INDEX('Food List'!$G$5:$G$146,MATCH($C887,'Food List'!$B$5:$B$146,0))*IF($D887="",1,$D887),""))</f>
        <v/>
      </c>
      <c r="H887" s="20">
        <f>IF($C887="","",IFERROR(INDEX('Food List'!$H$5:$H$146,MATCH($C887,'Food List'!$B$5:$B$146,0))*IF($D887="",1,$D887),""))</f>
        <v/>
      </c>
      <c r="I887" s="20">
        <f>IF($C887="","",IFERROR(INDEX('Food List'!$I$5:$I$146,MATCH($C887,'Food List'!$B$5:$B$146,0))*IF($D887="",1,$D887),""))</f>
        <v/>
      </c>
    </row>
    <row r="888">
      <c r="A888" s="39" t="n"/>
      <c r="B888" s="40" t="n"/>
      <c r="C888" s="40" t="n"/>
      <c r="D888" s="41" t="n"/>
      <c r="E888" s="19">
        <f>IF($C888="","",IFERROR(INDEX('Food List'!$E$5:$E$146,MATCH($C888,'Food List'!$B$5:$B$146,0))*IF($D888="",1,$D888),""))</f>
        <v/>
      </c>
      <c r="F888" s="20">
        <f>IF($C888="","",IFERROR(INDEX('Food List'!$F$5:$F$146,MATCH($C888,'Food List'!$B$5:$B$146,0))*IF($D888="",1,$D888),""))</f>
        <v/>
      </c>
      <c r="G888" s="20">
        <f>IF($C888="","",IFERROR(INDEX('Food List'!$G$5:$G$146,MATCH($C888,'Food List'!$B$5:$B$146,0))*IF($D888="",1,$D888),""))</f>
        <v/>
      </c>
      <c r="H888" s="20">
        <f>IF($C888="","",IFERROR(INDEX('Food List'!$H$5:$H$146,MATCH($C888,'Food List'!$B$5:$B$146,0))*IF($D888="",1,$D888),""))</f>
        <v/>
      </c>
      <c r="I888" s="20">
        <f>IF($C888="","",IFERROR(INDEX('Food List'!$I$5:$I$146,MATCH($C888,'Food List'!$B$5:$B$146,0))*IF($D888="",1,$D888),""))</f>
        <v/>
      </c>
    </row>
    <row r="889">
      <c r="A889" s="39" t="n"/>
      <c r="B889" s="40" t="n"/>
      <c r="C889" s="40" t="n"/>
      <c r="D889" s="41" t="n"/>
      <c r="E889" s="19">
        <f>IF($C889="","",IFERROR(INDEX('Food List'!$E$5:$E$146,MATCH($C889,'Food List'!$B$5:$B$146,0))*IF($D889="",1,$D889),""))</f>
        <v/>
      </c>
      <c r="F889" s="20">
        <f>IF($C889="","",IFERROR(INDEX('Food List'!$F$5:$F$146,MATCH($C889,'Food List'!$B$5:$B$146,0))*IF($D889="",1,$D889),""))</f>
        <v/>
      </c>
      <c r="G889" s="20">
        <f>IF($C889="","",IFERROR(INDEX('Food List'!$G$5:$G$146,MATCH($C889,'Food List'!$B$5:$B$146,0))*IF($D889="",1,$D889),""))</f>
        <v/>
      </c>
      <c r="H889" s="20">
        <f>IF($C889="","",IFERROR(INDEX('Food List'!$H$5:$H$146,MATCH($C889,'Food List'!$B$5:$B$146,0))*IF($D889="",1,$D889),""))</f>
        <v/>
      </c>
      <c r="I889" s="20">
        <f>IF($C889="","",IFERROR(INDEX('Food List'!$I$5:$I$146,MATCH($C889,'Food List'!$B$5:$B$146,0))*IF($D889="",1,$D889),""))</f>
        <v/>
      </c>
    </row>
    <row r="890">
      <c r="A890" s="39" t="n"/>
      <c r="B890" s="40" t="n"/>
      <c r="C890" s="40" t="n"/>
      <c r="D890" s="41" t="n"/>
      <c r="E890" s="19">
        <f>IF($C890="","",IFERROR(INDEX('Food List'!$E$5:$E$146,MATCH($C890,'Food List'!$B$5:$B$146,0))*IF($D890="",1,$D890),""))</f>
        <v/>
      </c>
      <c r="F890" s="20">
        <f>IF($C890="","",IFERROR(INDEX('Food List'!$F$5:$F$146,MATCH($C890,'Food List'!$B$5:$B$146,0))*IF($D890="",1,$D890),""))</f>
        <v/>
      </c>
      <c r="G890" s="20">
        <f>IF($C890="","",IFERROR(INDEX('Food List'!$G$5:$G$146,MATCH($C890,'Food List'!$B$5:$B$146,0))*IF($D890="",1,$D890),""))</f>
        <v/>
      </c>
      <c r="H890" s="20">
        <f>IF($C890="","",IFERROR(INDEX('Food List'!$H$5:$H$146,MATCH($C890,'Food List'!$B$5:$B$146,0))*IF($D890="",1,$D890),""))</f>
        <v/>
      </c>
      <c r="I890" s="20">
        <f>IF($C890="","",IFERROR(INDEX('Food List'!$I$5:$I$146,MATCH($C890,'Food List'!$B$5:$B$146,0))*IF($D890="",1,$D890),""))</f>
        <v/>
      </c>
    </row>
    <row r="891">
      <c r="A891" s="39" t="n"/>
      <c r="B891" s="40" t="n"/>
      <c r="C891" s="40" t="n"/>
      <c r="D891" s="41" t="n"/>
      <c r="E891" s="19">
        <f>IF($C891="","",IFERROR(INDEX('Food List'!$E$5:$E$146,MATCH($C891,'Food List'!$B$5:$B$146,0))*IF($D891="",1,$D891),""))</f>
        <v/>
      </c>
      <c r="F891" s="20">
        <f>IF($C891="","",IFERROR(INDEX('Food List'!$F$5:$F$146,MATCH($C891,'Food List'!$B$5:$B$146,0))*IF($D891="",1,$D891),""))</f>
        <v/>
      </c>
      <c r="G891" s="20">
        <f>IF($C891="","",IFERROR(INDEX('Food List'!$G$5:$G$146,MATCH($C891,'Food List'!$B$5:$B$146,0))*IF($D891="",1,$D891),""))</f>
        <v/>
      </c>
      <c r="H891" s="20">
        <f>IF($C891="","",IFERROR(INDEX('Food List'!$H$5:$H$146,MATCH($C891,'Food List'!$B$5:$B$146,0))*IF($D891="",1,$D891),""))</f>
        <v/>
      </c>
      <c r="I891" s="20">
        <f>IF($C891="","",IFERROR(INDEX('Food List'!$I$5:$I$146,MATCH($C891,'Food List'!$B$5:$B$146,0))*IF($D891="",1,$D891),""))</f>
        <v/>
      </c>
    </row>
    <row r="892">
      <c r="A892" s="39" t="n"/>
      <c r="B892" s="40" t="n"/>
      <c r="C892" s="40" t="n"/>
      <c r="D892" s="41" t="n"/>
      <c r="E892" s="19">
        <f>IF($C892="","",IFERROR(INDEX('Food List'!$E$5:$E$146,MATCH($C892,'Food List'!$B$5:$B$146,0))*IF($D892="",1,$D892),""))</f>
        <v/>
      </c>
      <c r="F892" s="20">
        <f>IF($C892="","",IFERROR(INDEX('Food List'!$F$5:$F$146,MATCH($C892,'Food List'!$B$5:$B$146,0))*IF($D892="",1,$D892),""))</f>
        <v/>
      </c>
      <c r="G892" s="20">
        <f>IF($C892="","",IFERROR(INDEX('Food List'!$G$5:$G$146,MATCH($C892,'Food List'!$B$5:$B$146,0))*IF($D892="",1,$D892),""))</f>
        <v/>
      </c>
      <c r="H892" s="20">
        <f>IF($C892="","",IFERROR(INDEX('Food List'!$H$5:$H$146,MATCH($C892,'Food List'!$B$5:$B$146,0))*IF($D892="",1,$D892),""))</f>
        <v/>
      </c>
      <c r="I892" s="20">
        <f>IF($C892="","",IFERROR(INDEX('Food List'!$I$5:$I$146,MATCH($C892,'Food List'!$B$5:$B$146,0))*IF($D892="",1,$D892),""))</f>
        <v/>
      </c>
    </row>
    <row r="893">
      <c r="A893" s="39" t="n"/>
      <c r="B893" s="40" t="n"/>
      <c r="C893" s="40" t="n"/>
      <c r="D893" s="41" t="n"/>
      <c r="E893" s="19">
        <f>IF($C893="","",IFERROR(INDEX('Food List'!$E$5:$E$146,MATCH($C893,'Food List'!$B$5:$B$146,0))*IF($D893="",1,$D893),""))</f>
        <v/>
      </c>
      <c r="F893" s="20">
        <f>IF($C893="","",IFERROR(INDEX('Food List'!$F$5:$F$146,MATCH($C893,'Food List'!$B$5:$B$146,0))*IF($D893="",1,$D893),""))</f>
        <v/>
      </c>
      <c r="G893" s="20">
        <f>IF($C893="","",IFERROR(INDEX('Food List'!$G$5:$G$146,MATCH($C893,'Food List'!$B$5:$B$146,0))*IF($D893="",1,$D893),""))</f>
        <v/>
      </c>
      <c r="H893" s="20">
        <f>IF($C893="","",IFERROR(INDEX('Food List'!$H$5:$H$146,MATCH($C893,'Food List'!$B$5:$B$146,0))*IF($D893="",1,$D893),""))</f>
        <v/>
      </c>
      <c r="I893" s="20">
        <f>IF($C893="","",IFERROR(INDEX('Food List'!$I$5:$I$146,MATCH($C893,'Food List'!$B$5:$B$146,0))*IF($D893="",1,$D893),""))</f>
        <v/>
      </c>
    </row>
    <row r="894">
      <c r="A894" s="39" t="n"/>
      <c r="B894" s="40" t="n"/>
      <c r="C894" s="40" t="n"/>
      <c r="D894" s="41" t="n"/>
      <c r="E894" s="19">
        <f>IF($C894="","",IFERROR(INDEX('Food List'!$E$5:$E$146,MATCH($C894,'Food List'!$B$5:$B$146,0))*IF($D894="",1,$D894),""))</f>
        <v/>
      </c>
      <c r="F894" s="20">
        <f>IF($C894="","",IFERROR(INDEX('Food List'!$F$5:$F$146,MATCH($C894,'Food List'!$B$5:$B$146,0))*IF($D894="",1,$D894),""))</f>
        <v/>
      </c>
      <c r="G894" s="20">
        <f>IF($C894="","",IFERROR(INDEX('Food List'!$G$5:$G$146,MATCH($C894,'Food List'!$B$5:$B$146,0))*IF($D894="",1,$D894),""))</f>
        <v/>
      </c>
      <c r="H894" s="20">
        <f>IF($C894="","",IFERROR(INDEX('Food List'!$H$5:$H$146,MATCH($C894,'Food List'!$B$5:$B$146,0))*IF($D894="",1,$D894),""))</f>
        <v/>
      </c>
      <c r="I894" s="20">
        <f>IF($C894="","",IFERROR(INDEX('Food List'!$I$5:$I$146,MATCH($C894,'Food List'!$B$5:$B$146,0))*IF($D894="",1,$D894),""))</f>
        <v/>
      </c>
    </row>
    <row r="895">
      <c r="A895" s="39" t="n"/>
      <c r="B895" s="40" t="n"/>
      <c r="C895" s="40" t="n"/>
      <c r="D895" s="41" t="n"/>
      <c r="E895" s="19">
        <f>IF($C895="","",IFERROR(INDEX('Food List'!$E$5:$E$146,MATCH($C895,'Food List'!$B$5:$B$146,0))*IF($D895="",1,$D895),""))</f>
        <v/>
      </c>
      <c r="F895" s="20">
        <f>IF($C895="","",IFERROR(INDEX('Food List'!$F$5:$F$146,MATCH($C895,'Food List'!$B$5:$B$146,0))*IF($D895="",1,$D895),""))</f>
        <v/>
      </c>
      <c r="G895" s="20">
        <f>IF($C895="","",IFERROR(INDEX('Food List'!$G$5:$G$146,MATCH($C895,'Food List'!$B$5:$B$146,0))*IF($D895="",1,$D895),""))</f>
        <v/>
      </c>
      <c r="H895" s="20">
        <f>IF($C895="","",IFERROR(INDEX('Food List'!$H$5:$H$146,MATCH($C895,'Food List'!$B$5:$B$146,0))*IF($D895="",1,$D895),""))</f>
        <v/>
      </c>
      <c r="I895" s="20">
        <f>IF($C895="","",IFERROR(INDEX('Food List'!$I$5:$I$146,MATCH($C895,'Food List'!$B$5:$B$146,0))*IF($D895="",1,$D895),""))</f>
        <v/>
      </c>
    </row>
    <row r="896">
      <c r="A896" s="39" t="n"/>
      <c r="B896" s="40" t="n"/>
      <c r="C896" s="40" t="n"/>
      <c r="D896" s="41" t="n"/>
      <c r="E896" s="19">
        <f>IF($C896="","",IFERROR(INDEX('Food List'!$E$5:$E$146,MATCH($C896,'Food List'!$B$5:$B$146,0))*IF($D896="",1,$D896),""))</f>
        <v/>
      </c>
      <c r="F896" s="20">
        <f>IF($C896="","",IFERROR(INDEX('Food List'!$F$5:$F$146,MATCH($C896,'Food List'!$B$5:$B$146,0))*IF($D896="",1,$D896),""))</f>
        <v/>
      </c>
      <c r="G896" s="20">
        <f>IF($C896="","",IFERROR(INDEX('Food List'!$G$5:$G$146,MATCH($C896,'Food List'!$B$5:$B$146,0))*IF($D896="",1,$D896),""))</f>
        <v/>
      </c>
      <c r="H896" s="20">
        <f>IF($C896="","",IFERROR(INDEX('Food List'!$H$5:$H$146,MATCH($C896,'Food List'!$B$5:$B$146,0))*IF($D896="",1,$D896),""))</f>
        <v/>
      </c>
      <c r="I896" s="20">
        <f>IF($C896="","",IFERROR(INDEX('Food List'!$I$5:$I$146,MATCH($C896,'Food List'!$B$5:$B$146,0))*IF($D896="",1,$D896),""))</f>
        <v/>
      </c>
    </row>
    <row r="897">
      <c r="A897" s="39" t="n"/>
      <c r="B897" s="40" t="n"/>
      <c r="C897" s="40" t="n"/>
      <c r="D897" s="41" t="n"/>
      <c r="E897" s="19">
        <f>IF($C897="","",IFERROR(INDEX('Food List'!$E$5:$E$146,MATCH($C897,'Food List'!$B$5:$B$146,0))*IF($D897="",1,$D897),""))</f>
        <v/>
      </c>
      <c r="F897" s="20">
        <f>IF($C897="","",IFERROR(INDEX('Food List'!$F$5:$F$146,MATCH($C897,'Food List'!$B$5:$B$146,0))*IF($D897="",1,$D897),""))</f>
        <v/>
      </c>
      <c r="G897" s="20">
        <f>IF($C897="","",IFERROR(INDEX('Food List'!$G$5:$G$146,MATCH($C897,'Food List'!$B$5:$B$146,0))*IF($D897="",1,$D897),""))</f>
        <v/>
      </c>
      <c r="H897" s="20">
        <f>IF($C897="","",IFERROR(INDEX('Food List'!$H$5:$H$146,MATCH($C897,'Food List'!$B$5:$B$146,0))*IF($D897="",1,$D897),""))</f>
        <v/>
      </c>
      <c r="I897" s="20">
        <f>IF($C897="","",IFERROR(INDEX('Food List'!$I$5:$I$146,MATCH($C897,'Food List'!$B$5:$B$146,0))*IF($D897="",1,$D897),""))</f>
        <v/>
      </c>
    </row>
    <row r="898">
      <c r="A898" s="39" t="n"/>
      <c r="B898" s="40" t="n"/>
      <c r="C898" s="40" t="n"/>
      <c r="D898" s="41" t="n"/>
      <c r="E898" s="19">
        <f>IF($C898="","",IFERROR(INDEX('Food List'!$E$5:$E$146,MATCH($C898,'Food List'!$B$5:$B$146,0))*IF($D898="",1,$D898),""))</f>
        <v/>
      </c>
      <c r="F898" s="20">
        <f>IF($C898="","",IFERROR(INDEX('Food List'!$F$5:$F$146,MATCH($C898,'Food List'!$B$5:$B$146,0))*IF($D898="",1,$D898),""))</f>
        <v/>
      </c>
      <c r="G898" s="20">
        <f>IF($C898="","",IFERROR(INDEX('Food List'!$G$5:$G$146,MATCH($C898,'Food List'!$B$5:$B$146,0))*IF($D898="",1,$D898),""))</f>
        <v/>
      </c>
      <c r="H898" s="20">
        <f>IF($C898="","",IFERROR(INDEX('Food List'!$H$5:$H$146,MATCH($C898,'Food List'!$B$5:$B$146,0))*IF($D898="",1,$D898),""))</f>
        <v/>
      </c>
      <c r="I898" s="20">
        <f>IF($C898="","",IFERROR(INDEX('Food List'!$I$5:$I$146,MATCH($C898,'Food List'!$B$5:$B$146,0))*IF($D898="",1,$D898),""))</f>
        <v/>
      </c>
    </row>
    <row r="899">
      <c r="A899" s="39" t="n"/>
      <c r="B899" s="40" t="n"/>
      <c r="C899" s="40" t="n"/>
      <c r="D899" s="41" t="n"/>
      <c r="E899" s="19">
        <f>IF($C899="","",IFERROR(INDEX('Food List'!$E$5:$E$146,MATCH($C899,'Food List'!$B$5:$B$146,0))*IF($D899="",1,$D899),""))</f>
        <v/>
      </c>
      <c r="F899" s="20">
        <f>IF($C899="","",IFERROR(INDEX('Food List'!$F$5:$F$146,MATCH($C899,'Food List'!$B$5:$B$146,0))*IF($D899="",1,$D899),""))</f>
        <v/>
      </c>
      <c r="G899" s="20">
        <f>IF($C899="","",IFERROR(INDEX('Food List'!$G$5:$G$146,MATCH($C899,'Food List'!$B$5:$B$146,0))*IF($D899="",1,$D899),""))</f>
        <v/>
      </c>
      <c r="H899" s="20">
        <f>IF($C899="","",IFERROR(INDEX('Food List'!$H$5:$H$146,MATCH($C899,'Food List'!$B$5:$B$146,0))*IF($D899="",1,$D899),""))</f>
        <v/>
      </c>
      <c r="I899" s="20">
        <f>IF($C899="","",IFERROR(INDEX('Food List'!$I$5:$I$146,MATCH($C899,'Food List'!$B$5:$B$146,0))*IF($D899="",1,$D899),""))</f>
        <v/>
      </c>
    </row>
    <row r="900">
      <c r="A900" s="39" t="n"/>
      <c r="B900" s="40" t="n"/>
      <c r="C900" s="40" t="n"/>
      <c r="D900" s="41" t="n"/>
      <c r="E900" s="19">
        <f>IF($C900="","",IFERROR(INDEX('Food List'!$E$5:$E$146,MATCH($C900,'Food List'!$B$5:$B$146,0))*IF($D900="",1,$D900),""))</f>
        <v/>
      </c>
      <c r="F900" s="20">
        <f>IF($C900="","",IFERROR(INDEX('Food List'!$F$5:$F$146,MATCH($C900,'Food List'!$B$5:$B$146,0))*IF($D900="",1,$D900),""))</f>
        <v/>
      </c>
      <c r="G900" s="20">
        <f>IF($C900="","",IFERROR(INDEX('Food List'!$G$5:$G$146,MATCH($C900,'Food List'!$B$5:$B$146,0))*IF($D900="",1,$D900),""))</f>
        <v/>
      </c>
      <c r="H900" s="20">
        <f>IF($C900="","",IFERROR(INDEX('Food List'!$H$5:$H$146,MATCH($C900,'Food List'!$B$5:$B$146,0))*IF($D900="",1,$D900),""))</f>
        <v/>
      </c>
      <c r="I900" s="20">
        <f>IF($C900="","",IFERROR(INDEX('Food List'!$I$5:$I$146,MATCH($C900,'Food List'!$B$5:$B$146,0))*IF($D900="",1,$D900),""))</f>
        <v/>
      </c>
    </row>
    <row r="901">
      <c r="A901" s="39" t="n"/>
      <c r="B901" s="40" t="n"/>
      <c r="C901" s="40" t="n"/>
      <c r="D901" s="41" t="n"/>
      <c r="E901" s="19">
        <f>IF($C901="","",IFERROR(INDEX('Food List'!$E$5:$E$146,MATCH($C901,'Food List'!$B$5:$B$146,0))*IF($D901="",1,$D901),""))</f>
        <v/>
      </c>
      <c r="F901" s="20">
        <f>IF($C901="","",IFERROR(INDEX('Food List'!$F$5:$F$146,MATCH($C901,'Food List'!$B$5:$B$146,0))*IF($D901="",1,$D901),""))</f>
        <v/>
      </c>
      <c r="G901" s="20">
        <f>IF($C901="","",IFERROR(INDEX('Food List'!$G$5:$G$146,MATCH($C901,'Food List'!$B$5:$B$146,0))*IF($D901="",1,$D901),""))</f>
        <v/>
      </c>
      <c r="H901" s="20">
        <f>IF($C901="","",IFERROR(INDEX('Food List'!$H$5:$H$146,MATCH($C901,'Food List'!$B$5:$B$146,0))*IF($D901="",1,$D901),""))</f>
        <v/>
      </c>
      <c r="I901" s="20">
        <f>IF($C901="","",IFERROR(INDEX('Food List'!$I$5:$I$146,MATCH($C901,'Food List'!$B$5:$B$146,0))*IF($D901="",1,$D901),""))</f>
        <v/>
      </c>
    </row>
    <row r="902">
      <c r="A902" s="39" t="n"/>
      <c r="B902" s="40" t="n"/>
      <c r="C902" s="40" t="n"/>
      <c r="D902" s="41" t="n"/>
      <c r="E902" s="19">
        <f>IF($C902="","",IFERROR(INDEX('Food List'!$E$5:$E$146,MATCH($C902,'Food List'!$B$5:$B$146,0))*IF($D902="",1,$D902),""))</f>
        <v/>
      </c>
      <c r="F902" s="20">
        <f>IF($C902="","",IFERROR(INDEX('Food List'!$F$5:$F$146,MATCH($C902,'Food List'!$B$5:$B$146,0))*IF($D902="",1,$D902),""))</f>
        <v/>
      </c>
      <c r="G902" s="20">
        <f>IF($C902="","",IFERROR(INDEX('Food List'!$G$5:$G$146,MATCH($C902,'Food List'!$B$5:$B$146,0))*IF($D902="",1,$D902),""))</f>
        <v/>
      </c>
      <c r="H902" s="20">
        <f>IF($C902="","",IFERROR(INDEX('Food List'!$H$5:$H$146,MATCH($C902,'Food List'!$B$5:$B$146,0))*IF($D902="",1,$D902),""))</f>
        <v/>
      </c>
      <c r="I902" s="20">
        <f>IF($C902="","",IFERROR(INDEX('Food List'!$I$5:$I$146,MATCH($C902,'Food List'!$B$5:$B$146,0))*IF($D902="",1,$D902),""))</f>
        <v/>
      </c>
    </row>
    <row r="903">
      <c r="A903" s="39" t="n"/>
      <c r="B903" s="40" t="n"/>
      <c r="C903" s="40" t="n"/>
      <c r="D903" s="41" t="n"/>
      <c r="E903" s="19">
        <f>IF($C903="","",IFERROR(INDEX('Food List'!$E$5:$E$146,MATCH($C903,'Food List'!$B$5:$B$146,0))*IF($D903="",1,$D903),""))</f>
        <v/>
      </c>
      <c r="F903" s="20">
        <f>IF($C903="","",IFERROR(INDEX('Food List'!$F$5:$F$146,MATCH($C903,'Food List'!$B$5:$B$146,0))*IF($D903="",1,$D903),""))</f>
        <v/>
      </c>
      <c r="G903" s="20">
        <f>IF($C903="","",IFERROR(INDEX('Food List'!$G$5:$G$146,MATCH($C903,'Food List'!$B$5:$B$146,0))*IF($D903="",1,$D903),""))</f>
        <v/>
      </c>
      <c r="H903" s="20">
        <f>IF($C903="","",IFERROR(INDEX('Food List'!$H$5:$H$146,MATCH($C903,'Food List'!$B$5:$B$146,0))*IF($D903="",1,$D903),""))</f>
        <v/>
      </c>
      <c r="I903" s="20">
        <f>IF($C903="","",IFERROR(INDEX('Food List'!$I$5:$I$146,MATCH($C903,'Food List'!$B$5:$B$146,0))*IF($D903="",1,$D903),""))</f>
        <v/>
      </c>
    </row>
    <row r="904">
      <c r="A904" s="39" t="n"/>
      <c r="B904" s="40" t="n"/>
      <c r="C904" s="40" t="n"/>
      <c r="D904" s="41" t="n"/>
      <c r="E904" s="19">
        <f>IF($C904="","",IFERROR(INDEX('Food List'!$E$5:$E$146,MATCH($C904,'Food List'!$B$5:$B$146,0))*IF($D904="",1,$D904),""))</f>
        <v/>
      </c>
      <c r="F904" s="20">
        <f>IF($C904="","",IFERROR(INDEX('Food List'!$F$5:$F$146,MATCH($C904,'Food List'!$B$5:$B$146,0))*IF($D904="",1,$D904),""))</f>
        <v/>
      </c>
      <c r="G904" s="20">
        <f>IF($C904="","",IFERROR(INDEX('Food List'!$G$5:$G$146,MATCH($C904,'Food List'!$B$5:$B$146,0))*IF($D904="",1,$D904),""))</f>
        <v/>
      </c>
      <c r="H904" s="20">
        <f>IF($C904="","",IFERROR(INDEX('Food List'!$H$5:$H$146,MATCH($C904,'Food List'!$B$5:$B$146,0))*IF($D904="",1,$D904),""))</f>
        <v/>
      </c>
      <c r="I904" s="20">
        <f>IF($C904="","",IFERROR(INDEX('Food List'!$I$5:$I$146,MATCH($C904,'Food List'!$B$5:$B$146,0))*IF($D904="",1,$D904),""))</f>
        <v/>
      </c>
    </row>
    <row r="905">
      <c r="A905" s="39" t="n"/>
      <c r="B905" s="40" t="n"/>
      <c r="C905" s="40" t="n"/>
      <c r="D905" s="41" t="n"/>
      <c r="E905" s="19">
        <f>IF($C905="","",IFERROR(INDEX('Food List'!$E$5:$E$146,MATCH($C905,'Food List'!$B$5:$B$146,0))*IF($D905="",1,$D905),""))</f>
        <v/>
      </c>
      <c r="F905" s="20">
        <f>IF($C905="","",IFERROR(INDEX('Food List'!$F$5:$F$146,MATCH($C905,'Food List'!$B$5:$B$146,0))*IF($D905="",1,$D905),""))</f>
        <v/>
      </c>
      <c r="G905" s="20">
        <f>IF($C905="","",IFERROR(INDEX('Food List'!$G$5:$G$146,MATCH($C905,'Food List'!$B$5:$B$146,0))*IF($D905="",1,$D905),""))</f>
        <v/>
      </c>
      <c r="H905" s="20">
        <f>IF($C905="","",IFERROR(INDEX('Food List'!$H$5:$H$146,MATCH($C905,'Food List'!$B$5:$B$146,0))*IF($D905="",1,$D905),""))</f>
        <v/>
      </c>
      <c r="I905" s="20">
        <f>IF($C905="","",IFERROR(INDEX('Food List'!$I$5:$I$146,MATCH($C905,'Food List'!$B$5:$B$146,0))*IF($D905="",1,$D905),""))</f>
        <v/>
      </c>
    </row>
    <row r="906">
      <c r="A906" s="39" t="n"/>
      <c r="B906" s="40" t="n"/>
      <c r="C906" s="40" t="n"/>
      <c r="D906" s="41" t="n"/>
      <c r="E906" s="19">
        <f>IF($C906="","",IFERROR(INDEX('Food List'!$E$5:$E$146,MATCH($C906,'Food List'!$B$5:$B$146,0))*IF($D906="",1,$D906),""))</f>
        <v/>
      </c>
      <c r="F906" s="20">
        <f>IF($C906="","",IFERROR(INDEX('Food List'!$F$5:$F$146,MATCH($C906,'Food List'!$B$5:$B$146,0))*IF($D906="",1,$D906),""))</f>
        <v/>
      </c>
      <c r="G906" s="20">
        <f>IF($C906="","",IFERROR(INDEX('Food List'!$G$5:$G$146,MATCH($C906,'Food List'!$B$5:$B$146,0))*IF($D906="",1,$D906),""))</f>
        <v/>
      </c>
      <c r="H906" s="20">
        <f>IF($C906="","",IFERROR(INDEX('Food List'!$H$5:$H$146,MATCH($C906,'Food List'!$B$5:$B$146,0))*IF($D906="",1,$D906),""))</f>
        <v/>
      </c>
      <c r="I906" s="20">
        <f>IF($C906="","",IFERROR(INDEX('Food List'!$I$5:$I$146,MATCH($C906,'Food List'!$B$5:$B$146,0))*IF($D906="",1,$D906),""))</f>
        <v/>
      </c>
    </row>
    <row r="907">
      <c r="A907" s="39" t="n"/>
      <c r="B907" s="40" t="n"/>
      <c r="C907" s="40" t="n"/>
      <c r="D907" s="41" t="n"/>
      <c r="E907" s="19">
        <f>IF($C907="","",IFERROR(INDEX('Food List'!$E$5:$E$146,MATCH($C907,'Food List'!$B$5:$B$146,0))*IF($D907="",1,$D907),""))</f>
        <v/>
      </c>
      <c r="F907" s="20">
        <f>IF($C907="","",IFERROR(INDEX('Food List'!$F$5:$F$146,MATCH($C907,'Food List'!$B$5:$B$146,0))*IF($D907="",1,$D907),""))</f>
        <v/>
      </c>
      <c r="G907" s="20">
        <f>IF($C907="","",IFERROR(INDEX('Food List'!$G$5:$G$146,MATCH($C907,'Food List'!$B$5:$B$146,0))*IF($D907="",1,$D907),""))</f>
        <v/>
      </c>
      <c r="H907" s="20">
        <f>IF($C907="","",IFERROR(INDEX('Food List'!$H$5:$H$146,MATCH($C907,'Food List'!$B$5:$B$146,0))*IF($D907="",1,$D907),""))</f>
        <v/>
      </c>
      <c r="I907" s="20">
        <f>IF($C907="","",IFERROR(INDEX('Food List'!$I$5:$I$146,MATCH($C907,'Food List'!$B$5:$B$146,0))*IF($D907="",1,$D907),""))</f>
        <v/>
      </c>
    </row>
    <row r="908">
      <c r="A908" s="39" t="n"/>
      <c r="B908" s="40" t="n"/>
      <c r="C908" s="40" t="n"/>
      <c r="D908" s="41" t="n"/>
      <c r="E908" s="19">
        <f>IF($C908="","",IFERROR(INDEX('Food List'!$E$5:$E$146,MATCH($C908,'Food List'!$B$5:$B$146,0))*IF($D908="",1,$D908),""))</f>
        <v/>
      </c>
      <c r="F908" s="20">
        <f>IF($C908="","",IFERROR(INDEX('Food List'!$F$5:$F$146,MATCH($C908,'Food List'!$B$5:$B$146,0))*IF($D908="",1,$D908),""))</f>
        <v/>
      </c>
      <c r="G908" s="20">
        <f>IF($C908="","",IFERROR(INDEX('Food List'!$G$5:$G$146,MATCH($C908,'Food List'!$B$5:$B$146,0))*IF($D908="",1,$D908),""))</f>
        <v/>
      </c>
      <c r="H908" s="20">
        <f>IF($C908="","",IFERROR(INDEX('Food List'!$H$5:$H$146,MATCH($C908,'Food List'!$B$5:$B$146,0))*IF($D908="",1,$D908),""))</f>
        <v/>
      </c>
      <c r="I908" s="20">
        <f>IF($C908="","",IFERROR(INDEX('Food List'!$I$5:$I$146,MATCH($C908,'Food List'!$B$5:$B$146,0))*IF($D908="",1,$D908),""))</f>
        <v/>
      </c>
    </row>
    <row r="909">
      <c r="A909" s="39" t="n"/>
      <c r="B909" s="40" t="n"/>
      <c r="C909" s="40" t="n"/>
      <c r="D909" s="41" t="n"/>
      <c r="E909" s="19">
        <f>IF($C909="","",IFERROR(INDEX('Food List'!$E$5:$E$146,MATCH($C909,'Food List'!$B$5:$B$146,0))*IF($D909="",1,$D909),""))</f>
        <v/>
      </c>
      <c r="F909" s="20">
        <f>IF($C909="","",IFERROR(INDEX('Food List'!$F$5:$F$146,MATCH($C909,'Food List'!$B$5:$B$146,0))*IF($D909="",1,$D909),""))</f>
        <v/>
      </c>
      <c r="G909" s="20">
        <f>IF($C909="","",IFERROR(INDEX('Food List'!$G$5:$G$146,MATCH($C909,'Food List'!$B$5:$B$146,0))*IF($D909="",1,$D909),""))</f>
        <v/>
      </c>
      <c r="H909" s="20">
        <f>IF($C909="","",IFERROR(INDEX('Food List'!$H$5:$H$146,MATCH($C909,'Food List'!$B$5:$B$146,0))*IF($D909="",1,$D909),""))</f>
        <v/>
      </c>
      <c r="I909" s="20">
        <f>IF($C909="","",IFERROR(INDEX('Food List'!$I$5:$I$146,MATCH($C909,'Food List'!$B$5:$B$146,0))*IF($D909="",1,$D909),""))</f>
        <v/>
      </c>
    </row>
    <row r="910">
      <c r="A910" s="39" t="n"/>
      <c r="B910" s="40" t="n"/>
      <c r="C910" s="40" t="n"/>
      <c r="D910" s="41" t="n"/>
      <c r="E910" s="19">
        <f>IF($C910="","",IFERROR(INDEX('Food List'!$E$5:$E$146,MATCH($C910,'Food List'!$B$5:$B$146,0))*IF($D910="",1,$D910),""))</f>
        <v/>
      </c>
      <c r="F910" s="20">
        <f>IF($C910="","",IFERROR(INDEX('Food List'!$F$5:$F$146,MATCH($C910,'Food List'!$B$5:$B$146,0))*IF($D910="",1,$D910),""))</f>
        <v/>
      </c>
      <c r="G910" s="20">
        <f>IF($C910="","",IFERROR(INDEX('Food List'!$G$5:$G$146,MATCH($C910,'Food List'!$B$5:$B$146,0))*IF($D910="",1,$D910),""))</f>
        <v/>
      </c>
      <c r="H910" s="20">
        <f>IF($C910="","",IFERROR(INDEX('Food List'!$H$5:$H$146,MATCH($C910,'Food List'!$B$5:$B$146,0))*IF($D910="",1,$D910),""))</f>
        <v/>
      </c>
      <c r="I910" s="20">
        <f>IF($C910="","",IFERROR(INDEX('Food List'!$I$5:$I$146,MATCH($C910,'Food List'!$B$5:$B$146,0))*IF($D910="",1,$D910),""))</f>
        <v/>
      </c>
    </row>
    <row r="911">
      <c r="A911" s="39" t="n"/>
      <c r="B911" s="40" t="n"/>
      <c r="C911" s="40" t="n"/>
      <c r="D911" s="41" t="n"/>
      <c r="E911" s="19">
        <f>IF($C911="","",IFERROR(INDEX('Food List'!$E$5:$E$146,MATCH($C911,'Food List'!$B$5:$B$146,0))*IF($D911="",1,$D911),""))</f>
        <v/>
      </c>
      <c r="F911" s="20">
        <f>IF($C911="","",IFERROR(INDEX('Food List'!$F$5:$F$146,MATCH($C911,'Food List'!$B$5:$B$146,0))*IF($D911="",1,$D911),""))</f>
        <v/>
      </c>
      <c r="G911" s="20">
        <f>IF($C911="","",IFERROR(INDEX('Food List'!$G$5:$G$146,MATCH($C911,'Food List'!$B$5:$B$146,0))*IF($D911="",1,$D911),""))</f>
        <v/>
      </c>
      <c r="H911" s="20">
        <f>IF($C911="","",IFERROR(INDEX('Food List'!$H$5:$H$146,MATCH($C911,'Food List'!$B$5:$B$146,0))*IF($D911="",1,$D911),""))</f>
        <v/>
      </c>
      <c r="I911" s="20">
        <f>IF($C911="","",IFERROR(INDEX('Food List'!$I$5:$I$146,MATCH($C911,'Food List'!$B$5:$B$146,0))*IF($D911="",1,$D911),""))</f>
        <v/>
      </c>
    </row>
    <row r="912">
      <c r="A912" s="39" t="n"/>
      <c r="B912" s="40" t="n"/>
      <c r="C912" s="40" t="n"/>
      <c r="D912" s="41" t="n"/>
      <c r="E912" s="19">
        <f>IF($C912="","",IFERROR(INDEX('Food List'!$E$5:$E$146,MATCH($C912,'Food List'!$B$5:$B$146,0))*IF($D912="",1,$D912),""))</f>
        <v/>
      </c>
      <c r="F912" s="20">
        <f>IF($C912="","",IFERROR(INDEX('Food List'!$F$5:$F$146,MATCH($C912,'Food List'!$B$5:$B$146,0))*IF($D912="",1,$D912),""))</f>
        <v/>
      </c>
      <c r="G912" s="20">
        <f>IF($C912="","",IFERROR(INDEX('Food List'!$G$5:$G$146,MATCH($C912,'Food List'!$B$5:$B$146,0))*IF($D912="",1,$D912),""))</f>
        <v/>
      </c>
      <c r="H912" s="20">
        <f>IF($C912="","",IFERROR(INDEX('Food List'!$H$5:$H$146,MATCH($C912,'Food List'!$B$5:$B$146,0))*IF($D912="",1,$D912),""))</f>
        <v/>
      </c>
      <c r="I912" s="20">
        <f>IF($C912="","",IFERROR(INDEX('Food List'!$I$5:$I$146,MATCH($C912,'Food List'!$B$5:$B$146,0))*IF($D912="",1,$D912),""))</f>
        <v/>
      </c>
    </row>
    <row r="913">
      <c r="A913" s="39" t="n"/>
      <c r="B913" s="40" t="n"/>
      <c r="C913" s="40" t="n"/>
      <c r="D913" s="41" t="n"/>
      <c r="E913" s="19">
        <f>IF($C913="","",IFERROR(INDEX('Food List'!$E$5:$E$146,MATCH($C913,'Food List'!$B$5:$B$146,0))*IF($D913="",1,$D913),""))</f>
        <v/>
      </c>
      <c r="F913" s="20">
        <f>IF($C913="","",IFERROR(INDEX('Food List'!$F$5:$F$146,MATCH($C913,'Food List'!$B$5:$B$146,0))*IF($D913="",1,$D913),""))</f>
        <v/>
      </c>
      <c r="G913" s="20">
        <f>IF($C913="","",IFERROR(INDEX('Food List'!$G$5:$G$146,MATCH($C913,'Food List'!$B$5:$B$146,0))*IF($D913="",1,$D913),""))</f>
        <v/>
      </c>
      <c r="H913" s="20">
        <f>IF($C913="","",IFERROR(INDEX('Food List'!$H$5:$H$146,MATCH($C913,'Food List'!$B$5:$B$146,0))*IF($D913="",1,$D913),""))</f>
        <v/>
      </c>
      <c r="I913" s="20">
        <f>IF($C913="","",IFERROR(INDEX('Food List'!$I$5:$I$146,MATCH($C913,'Food List'!$B$5:$B$146,0))*IF($D913="",1,$D913),""))</f>
        <v/>
      </c>
    </row>
    <row r="914">
      <c r="A914" s="39" t="n"/>
      <c r="B914" s="40" t="n"/>
      <c r="C914" s="40" t="n"/>
      <c r="D914" s="41" t="n"/>
      <c r="E914" s="19">
        <f>IF($C914="","",IFERROR(INDEX('Food List'!$E$5:$E$146,MATCH($C914,'Food List'!$B$5:$B$146,0))*IF($D914="",1,$D914),""))</f>
        <v/>
      </c>
      <c r="F914" s="20">
        <f>IF($C914="","",IFERROR(INDEX('Food List'!$F$5:$F$146,MATCH($C914,'Food List'!$B$5:$B$146,0))*IF($D914="",1,$D914),""))</f>
        <v/>
      </c>
      <c r="G914" s="20">
        <f>IF($C914="","",IFERROR(INDEX('Food List'!$G$5:$G$146,MATCH($C914,'Food List'!$B$5:$B$146,0))*IF($D914="",1,$D914),""))</f>
        <v/>
      </c>
      <c r="H914" s="20">
        <f>IF($C914="","",IFERROR(INDEX('Food List'!$H$5:$H$146,MATCH($C914,'Food List'!$B$5:$B$146,0))*IF($D914="",1,$D914),""))</f>
        <v/>
      </c>
      <c r="I914" s="20">
        <f>IF($C914="","",IFERROR(INDEX('Food List'!$I$5:$I$146,MATCH($C914,'Food List'!$B$5:$B$146,0))*IF($D914="",1,$D914),""))</f>
        <v/>
      </c>
    </row>
    <row r="915">
      <c r="A915" s="39" t="n"/>
      <c r="B915" s="40" t="n"/>
      <c r="C915" s="40" t="n"/>
      <c r="D915" s="41" t="n"/>
      <c r="E915" s="19">
        <f>IF($C915="","",IFERROR(INDEX('Food List'!$E$5:$E$146,MATCH($C915,'Food List'!$B$5:$B$146,0))*IF($D915="",1,$D915),""))</f>
        <v/>
      </c>
      <c r="F915" s="20">
        <f>IF($C915="","",IFERROR(INDEX('Food List'!$F$5:$F$146,MATCH($C915,'Food List'!$B$5:$B$146,0))*IF($D915="",1,$D915),""))</f>
        <v/>
      </c>
      <c r="G915" s="20">
        <f>IF($C915="","",IFERROR(INDEX('Food List'!$G$5:$G$146,MATCH($C915,'Food List'!$B$5:$B$146,0))*IF($D915="",1,$D915),""))</f>
        <v/>
      </c>
      <c r="H915" s="20">
        <f>IF($C915="","",IFERROR(INDEX('Food List'!$H$5:$H$146,MATCH($C915,'Food List'!$B$5:$B$146,0))*IF($D915="",1,$D915),""))</f>
        <v/>
      </c>
      <c r="I915" s="20">
        <f>IF($C915="","",IFERROR(INDEX('Food List'!$I$5:$I$146,MATCH($C915,'Food List'!$B$5:$B$146,0))*IF($D915="",1,$D915),""))</f>
        <v/>
      </c>
    </row>
    <row r="916">
      <c r="A916" s="39" t="n"/>
      <c r="B916" s="40" t="n"/>
      <c r="C916" s="40" t="n"/>
      <c r="D916" s="41" t="n"/>
      <c r="E916" s="19">
        <f>IF($C916="","",IFERROR(INDEX('Food List'!$E$5:$E$146,MATCH($C916,'Food List'!$B$5:$B$146,0))*IF($D916="",1,$D916),""))</f>
        <v/>
      </c>
      <c r="F916" s="20">
        <f>IF($C916="","",IFERROR(INDEX('Food List'!$F$5:$F$146,MATCH($C916,'Food List'!$B$5:$B$146,0))*IF($D916="",1,$D916),""))</f>
        <v/>
      </c>
      <c r="G916" s="20">
        <f>IF($C916="","",IFERROR(INDEX('Food List'!$G$5:$G$146,MATCH($C916,'Food List'!$B$5:$B$146,0))*IF($D916="",1,$D916),""))</f>
        <v/>
      </c>
      <c r="H916" s="20">
        <f>IF($C916="","",IFERROR(INDEX('Food List'!$H$5:$H$146,MATCH($C916,'Food List'!$B$5:$B$146,0))*IF($D916="",1,$D916),""))</f>
        <v/>
      </c>
      <c r="I916" s="20">
        <f>IF($C916="","",IFERROR(INDEX('Food List'!$I$5:$I$146,MATCH($C916,'Food List'!$B$5:$B$146,0))*IF($D916="",1,$D916),""))</f>
        <v/>
      </c>
    </row>
    <row r="917">
      <c r="A917" s="39" t="n"/>
      <c r="B917" s="40" t="n"/>
      <c r="C917" s="40" t="n"/>
      <c r="D917" s="41" t="n"/>
      <c r="E917" s="19">
        <f>IF($C917="","",IFERROR(INDEX('Food List'!$E$5:$E$146,MATCH($C917,'Food List'!$B$5:$B$146,0))*IF($D917="",1,$D917),""))</f>
        <v/>
      </c>
      <c r="F917" s="20">
        <f>IF($C917="","",IFERROR(INDEX('Food List'!$F$5:$F$146,MATCH($C917,'Food List'!$B$5:$B$146,0))*IF($D917="",1,$D917),""))</f>
        <v/>
      </c>
      <c r="G917" s="20">
        <f>IF($C917="","",IFERROR(INDEX('Food List'!$G$5:$G$146,MATCH($C917,'Food List'!$B$5:$B$146,0))*IF($D917="",1,$D917),""))</f>
        <v/>
      </c>
      <c r="H917" s="20">
        <f>IF($C917="","",IFERROR(INDEX('Food List'!$H$5:$H$146,MATCH($C917,'Food List'!$B$5:$B$146,0))*IF($D917="",1,$D917),""))</f>
        <v/>
      </c>
      <c r="I917" s="20">
        <f>IF($C917="","",IFERROR(INDEX('Food List'!$I$5:$I$146,MATCH($C917,'Food List'!$B$5:$B$146,0))*IF($D917="",1,$D917),""))</f>
        <v/>
      </c>
    </row>
    <row r="918">
      <c r="A918" s="39" t="n"/>
      <c r="B918" s="40" t="n"/>
      <c r="C918" s="40" t="n"/>
      <c r="D918" s="41" t="n"/>
      <c r="E918" s="19">
        <f>IF($C918="","",IFERROR(INDEX('Food List'!$E$5:$E$146,MATCH($C918,'Food List'!$B$5:$B$146,0))*IF($D918="",1,$D918),""))</f>
        <v/>
      </c>
      <c r="F918" s="20">
        <f>IF($C918="","",IFERROR(INDEX('Food List'!$F$5:$F$146,MATCH($C918,'Food List'!$B$5:$B$146,0))*IF($D918="",1,$D918),""))</f>
        <v/>
      </c>
      <c r="G918" s="20">
        <f>IF($C918="","",IFERROR(INDEX('Food List'!$G$5:$G$146,MATCH($C918,'Food List'!$B$5:$B$146,0))*IF($D918="",1,$D918),""))</f>
        <v/>
      </c>
      <c r="H918" s="20">
        <f>IF($C918="","",IFERROR(INDEX('Food List'!$H$5:$H$146,MATCH($C918,'Food List'!$B$5:$B$146,0))*IF($D918="",1,$D918),""))</f>
        <v/>
      </c>
      <c r="I918" s="20">
        <f>IF($C918="","",IFERROR(INDEX('Food List'!$I$5:$I$146,MATCH($C918,'Food List'!$B$5:$B$146,0))*IF($D918="",1,$D918),""))</f>
        <v/>
      </c>
    </row>
    <row r="919">
      <c r="A919" s="39" t="n"/>
      <c r="B919" s="40" t="n"/>
      <c r="C919" s="40" t="n"/>
      <c r="D919" s="41" t="n"/>
      <c r="E919" s="19">
        <f>IF($C919="","",IFERROR(INDEX('Food List'!$E$5:$E$146,MATCH($C919,'Food List'!$B$5:$B$146,0))*IF($D919="",1,$D919),""))</f>
        <v/>
      </c>
      <c r="F919" s="20">
        <f>IF($C919="","",IFERROR(INDEX('Food List'!$F$5:$F$146,MATCH($C919,'Food List'!$B$5:$B$146,0))*IF($D919="",1,$D919),""))</f>
        <v/>
      </c>
      <c r="G919" s="20">
        <f>IF($C919="","",IFERROR(INDEX('Food List'!$G$5:$G$146,MATCH($C919,'Food List'!$B$5:$B$146,0))*IF($D919="",1,$D919),""))</f>
        <v/>
      </c>
      <c r="H919" s="20">
        <f>IF($C919="","",IFERROR(INDEX('Food List'!$H$5:$H$146,MATCH($C919,'Food List'!$B$5:$B$146,0))*IF($D919="",1,$D919),""))</f>
        <v/>
      </c>
      <c r="I919" s="20">
        <f>IF($C919="","",IFERROR(INDEX('Food List'!$I$5:$I$146,MATCH($C919,'Food List'!$B$5:$B$146,0))*IF($D919="",1,$D919),""))</f>
        <v/>
      </c>
    </row>
    <row r="920">
      <c r="A920" s="39" t="n"/>
      <c r="B920" s="40" t="n"/>
      <c r="C920" s="40" t="n"/>
      <c r="D920" s="41" t="n"/>
      <c r="E920" s="19">
        <f>IF($C920="","",IFERROR(INDEX('Food List'!$E$5:$E$146,MATCH($C920,'Food List'!$B$5:$B$146,0))*IF($D920="",1,$D920),""))</f>
        <v/>
      </c>
      <c r="F920" s="20">
        <f>IF($C920="","",IFERROR(INDEX('Food List'!$F$5:$F$146,MATCH($C920,'Food List'!$B$5:$B$146,0))*IF($D920="",1,$D920),""))</f>
        <v/>
      </c>
      <c r="G920" s="20">
        <f>IF($C920="","",IFERROR(INDEX('Food List'!$G$5:$G$146,MATCH($C920,'Food List'!$B$5:$B$146,0))*IF($D920="",1,$D920),""))</f>
        <v/>
      </c>
      <c r="H920" s="20">
        <f>IF($C920="","",IFERROR(INDEX('Food List'!$H$5:$H$146,MATCH($C920,'Food List'!$B$5:$B$146,0))*IF($D920="",1,$D920),""))</f>
        <v/>
      </c>
      <c r="I920" s="20">
        <f>IF($C920="","",IFERROR(INDEX('Food List'!$I$5:$I$146,MATCH($C920,'Food List'!$B$5:$B$146,0))*IF($D920="",1,$D920),""))</f>
        <v/>
      </c>
    </row>
    <row r="921">
      <c r="A921" s="39" t="n"/>
      <c r="B921" s="40" t="n"/>
      <c r="C921" s="40" t="n"/>
      <c r="D921" s="41" t="n"/>
      <c r="E921" s="19">
        <f>IF($C921="","",IFERROR(INDEX('Food List'!$E$5:$E$146,MATCH($C921,'Food List'!$B$5:$B$146,0))*IF($D921="",1,$D921),""))</f>
        <v/>
      </c>
      <c r="F921" s="20">
        <f>IF($C921="","",IFERROR(INDEX('Food List'!$F$5:$F$146,MATCH($C921,'Food List'!$B$5:$B$146,0))*IF($D921="",1,$D921),""))</f>
        <v/>
      </c>
      <c r="G921" s="20">
        <f>IF($C921="","",IFERROR(INDEX('Food List'!$G$5:$G$146,MATCH($C921,'Food List'!$B$5:$B$146,0))*IF($D921="",1,$D921),""))</f>
        <v/>
      </c>
      <c r="H921" s="20">
        <f>IF($C921="","",IFERROR(INDEX('Food List'!$H$5:$H$146,MATCH($C921,'Food List'!$B$5:$B$146,0))*IF($D921="",1,$D921),""))</f>
        <v/>
      </c>
      <c r="I921" s="20">
        <f>IF($C921="","",IFERROR(INDEX('Food List'!$I$5:$I$146,MATCH($C921,'Food List'!$B$5:$B$146,0))*IF($D921="",1,$D921),""))</f>
        <v/>
      </c>
    </row>
    <row r="922">
      <c r="A922" s="39" t="n"/>
      <c r="B922" s="40" t="n"/>
      <c r="C922" s="40" t="n"/>
      <c r="D922" s="41" t="n"/>
      <c r="E922" s="19">
        <f>IF($C922="","",IFERROR(INDEX('Food List'!$E$5:$E$146,MATCH($C922,'Food List'!$B$5:$B$146,0))*IF($D922="",1,$D922),""))</f>
        <v/>
      </c>
      <c r="F922" s="20">
        <f>IF($C922="","",IFERROR(INDEX('Food List'!$F$5:$F$146,MATCH($C922,'Food List'!$B$5:$B$146,0))*IF($D922="",1,$D922),""))</f>
        <v/>
      </c>
      <c r="G922" s="20">
        <f>IF($C922="","",IFERROR(INDEX('Food List'!$G$5:$G$146,MATCH($C922,'Food List'!$B$5:$B$146,0))*IF($D922="",1,$D922),""))</f>
        <v/>
      </c>
      <c r="H922" s="20">
        <f>IF($C922="","",IFERROR(INDEX('Food List'!$H$5:$H$146,MATCH($C922,'Food List'!$B$5:$B$146,0))*IF($D922="",1,$D922),""))</f>
        <v/>
      </c>
      <c r="I922" s="20">
        <f>IF($C922="","",IFERROR(INDEX('Food List'!$I$5:$I$146,MATCH($C922,'Food List'!$B$5:$B$146,0))*IF($D922="",1,$D922),""))</f>
        <v/>
      </c>
    </row>
    <row r="923">
      <c r="A923" s="39" t="n"/>
      <c r="B923" s="40" t="n"/>
      <c r="C923" s="40" t="n"/>
      <c r="D923" s="41" t="n"/>
      <c r="E923" s="19">
        <f>IF($C923="","",IFERROR(INDEX('Food List'!$E$5:$E$146,MATCH($C923,'Food List'!$B$5:$B$146,0))*IF($D923="",1,$D923),""))</f>
        <v/>
      </c>
      <c r="F923" s="20">
        <f>IF($C923="","",IFERROR(INDEX('Food List'!$F$5:$F$146,MATCH($C923,'Food List'!$B$5:$B$146,0))*IF($D923="",1,$D923),""))</f>
        <v/>
      </c>
      <c r="G923" s="20">
        <f>IF($C923="","",IFERROR(INDEX('Food List'!$G$5:$G$146,MATCH($C923,'Food List'!$B$5:$B$146,0))*IF($D923="",1,$D923),""))</f>
        <v/>
      </c>
      <c r="H923" s="20">
        <f>IF($C923="","",IFERROR(INDEX('Food List'!$H$5:$H$146,MATCH($C923,'Food List'!$B$5:$B$146,0))*IF($D923="",1,$D923),""))</f>
        <v/>
      </c>
      <c r="I923" s="20">
        <f>IF($C923="","",IFERROR(INDEX('Food List'!$I$5:$I$146,MATCH($C923,'Food List'!$B$5:$B$146,0))*IF($D923="",1,$D923),""))</f>
        <v/>
      </c>
    </row>
    <row r="924">
      <c r="A924" s="39" t="n"/>
      <c r="B924" s="40" t="n"/>
      <c r="C924" s="40" t="n"/>
      <c r="D924" s="41" t="n"/>
      <c r="E924" s="19">
        <f>IF($C924="","",IFERROR(INDEX('Food List'!$E$5:$E$146,MATCH($C924,'Food List'!$B$5:$B$146,0))*IF($D924="",1,$D924),""))</f>
        <v/>
      </c>
      <c r="F924" s="20">
        <f>IF($C924="","",IFERROR(INDEX('Food List'!$F$5:$F$146,MATCH($C924,'Food List'!$B$5:$B$146,0))*IF($D924="",1,$D924),""))</f>
        <v/>
      </c>
      <c r="G924" s="20">
        <f>IF($C924="","",IFERROR(INDEX('Food List'!$G$5:$G$146,MATCH($C924,'Food List'!$B$5:$B$146,0))*IF($D924="",1,$D924),""))</f>
        <v/>
      </c>
      <c r="H924" s="20">
        <f>IF($C924="","",IFERROR(INDEX('Food List'!$H$5:$H$146,MATCH($C924,'Food List'!$B$5:$B$146,0))*IF($D924="",1,$D924),""))</f>
        <v/>
      </c>
      <c r="I924" s="20">
        <f>IF($C924="","",IFERROR(INDEX('Food List'!$I$5:$I$146,MATCH($C924,'Food List'!$B$5:$B$146,0))*IF($D924="",1,$D924),""))</f>
        <v/>
      </c>
    </row>
    <row r="925">
      <c r="A925" s="39" t="n"/>
      <c r="B925" s="40" t="n"/>
      <c r="C925" s="40" t="n"/>
      <c r="D925" s="41" t="n"/>
      <c r="E925" s="19">
        <f>IF($C925="","",IFERROR(INDEX('Food List'!$E$5:$E$146,MATCH($C925,'Food List'!$B$5:$B$146,0))*IF($D925="",1,$D925),""))</f>
        <v/>
      </c>
      <c r="F925" s="20">
        <f>IF($C925="","",IFERROR(INDEX('Food List'!$F$5:$F$146,MATCH($C925,'Food List'!$B$5:$B$146,0))*IF($D925="",1,$D925),""))</f>
        <v/>
      </c>
      <c r="G925" s="20">
        <f>IF($C925="","",IFERROR(INDEX('Food List'!$G$5:$G$146,MATCH($C925,'Food List'!$B$5:$B$146,0))*IF($D925="",1,$D925),""))</f>
        <v/>
      </c>
      <c r="H925" s="20">
        <f>IF($C925="","",IFERROR(INDEX('Food List'!$H$5:$H$146,MATCH($C925,'Food List'!$B$5:$B$146,0))*IF($D925="",1,$D925),""))</f>
        <v/>
      </c>
      <c r="I925" s="20">
        <f>IF($C925="","",IFERROR(INDEX('Food List'!$I$5:$I$146,MATCH($C925,'Food List'!$B$5:$B$146,0))*IF($D925="",1,$D925),""))</f>
        <v/>
      </c>
    </row>
    <row r="926">
      <c r="A926" s="39" t="n"/>
      <c r="B926" s="40" t="n"/>
      <c r="C926" s="40" t="n"/>
      <c r="D926" s="41" t="n"/>
      <c r="E926" s="19">
        <f>IF($C926="","",IFERROR(INDEX('Food List'!$E$5:$E$146,MATCH($C926,'Food List'!$B$5:$B$146,0))*IF($D926="",1,$D926),""))</f>
        <v/>
      </c>
      <c r="F926" s="20">
        <f>IF($C926="","",IFERROR(INDEX('Food List'!$F$5:$F$146,MATCH($C926,'Food List'!$B$5:$B$146,0))*IF($D926="",1,$D926),""))</f>
        <v/>
      </c>
      <c r="G926" s="20">
        <f>IF($C926="","",IFERROR(INDEX('Food List'!$G$5:$G$146,MATCH($C926,'Food List'!$B$5:$B$146,0))*IF($D926="",1,$D926),""))</f>
        <v/>
      </c>
      <c r="H926" s="20">
        <f>IF($C926="","",IFERROR(INDEX('Food List'!$H$5:$H$146,MATCH($C926,'Food List'!$B$5:$B$146,0))*IF($D926="",1,$D926),""))</f>
        <v/>
      </c>
      <c r="I926" s="20">
        <f>IF($C926="","",IFERROR(INDEX('Food List'!$I$5:$I$146,MATCH($C926,'Food List'!$B$5:$B$146,0))*IF($D926="",1,$D926),""))</f>
        <v/>
      </c>
    </row>
    <row r="927">
      <c r="A927" s="39" t="n"/>
      <c r="B927" s="40" t="n"/>
      <c r="C927" s="40" t="n"/>
      <c r="D927" s="41" t="n"/>
      <c r="E927" s="19">
        <f>IF($C927="","",IFERROR(INDEX('Food List'!$E$5:$E$146,MATCH($C927,'Food List'!$B$5:$B$146,0))*IF($D927="",1,$D927),""))</f>
        <v/>
      </c>
      <c r="F927" s="20">
        <f>IF($C927="","",IFERROR(INDEX('Food List'!$F$5:$F$146,MATCH($C927,'Food List'!$B$5:$B$146,0))*IF($D927="",1,$D927),""))</f>
        <v/>
      </c>
      <c r="G927" s="20">
        <f>IF($C927="","",IFERROR(INDEX('Food List'!$G$5:$G$146,MATCH($C927,'Food List'!$B$5:$B$146,0))*IF($D927="",1,$D927),""))</f>
        <v/>
      </c>
      <c r="H927" s="20">
        <f>IF($C927="","",IFERROR(INDEX('Food List'!$H$5:$H$146,MATCH($C927,'Food List'!$B$5:$B$146,0))*IF($D927="",1,$D927),""))</f>
        <v/>
      </c>
      <c r="I927" s="20">
        <f>IF($C927="","",IFERROR(INDEX('Food List'!$I$5:$I$146,MATCH($C927,'Food List'!$B$5:$B$146,0))*IF($D927="",1,$D927),""))</f>
        <v/>
      </c>
    </row>
    <row r="928">
      <c r="A928" s="39" t="n"/>
      <c r="B928" s="40" t="n"/>
      <c r="C928" s="40" t="n"/>
      <c r="D928" s="41" t="n"/>
      <c r="E928" s="19">
        <f>IF($C928="","",IFERROR(INDEX('Food List'!$E$5:$E$146,MATCH($C928,'Food List'!$B$5:$B$146,0))*IF($D928="",1,$D928),""))</f>
        <v/>
      </c>
      <c r="F928" s="20">
        <f>IF($C928="","",IFERROR(INDEX('Food List'!$F$5:$F$146,MATCH($C928,'Food List'!$B$5:$B$146,0))*IF($D928="",1,$D928),""))</f>
        <v/>
      </c>
      <c r="G928" s="20">
        <f>IF($C928="","",IFERROR(INDEX('Food List'!$G$5:$G$146,MATCH($C928,'Food List'!$B$5:$B$146,0))*IF($D928="",1,$D928),""))</f>
        <v/>
      </c>
      <c r="H928" s="20">
        <f>IF($C928="","",IFERROR(INDEX('Food List'!$H$5:$H$146,MATCH($C928,'Food List'!$B$5:$B$146,0))*IF($D928="",1,$D928),""))</f>
        <v/>
      </c>
      <c r="I928" s="20">
        <f>IF($C928="","",IFERROR(INDEX('Food List'!$I$5:$I$146,MATCH($C928,'Food List'!$B$5:$B$146,0))*IF($D928="",1,$D928),""))</f>
        <v/>
      </c>
    </row>
    <row r="929">
      <c r="A929" s="39" t="n"/>
      <c r="B929" s="40" t="n"/>
      <c r="C929" s="40" t="n"/>
      <c r="D929" s="41" t="n"/>
      <c r="E929" s="19">
        <f>IF($C929="","",IFERROR(INDEX('Food List'!$E$5:$E$146,MATCH($C929,'Food List'!$B$5:$B$146,0))*IF($D929="",1,$D929),""))</f>
        <v/>
      </c>
      <c r="F929" s="20">
        <f>IF($C929="","",IFERROR(INDEX('Food List'!$F$5:$F$146,MATCH($C929,'Food List'!$B$5:$B$146,0))*IF($D929="",1,$D929),""))</f>
        <v/>
      </c>
      <c r="G929" s="20">
        <f>IF($C929="","",IFERROR(INDEX('Food List'!$G$5:$G$146,MATCH($C929,'Food List'!$B$5:$B$146,0))*IF($D929="",1,$D929),""))</f>
        <v/>
      </c>
      <c r="H929" s="20">
        <f>IF($C929="","",IFERROR(INDEX('Food List'!$H$5:$H$146,MATCH($C929,'Food List'!$B$5:$B$146,0))*IF($D929="",1,$D929),""))</f>
        <v/>
      </c>
      <c r="I929" s="20">
        <f>IF($C929="","",IFERROR(INDEX('Food List'!$I$5:$I$146,MATCH($C929,'Food List'!$B$5:$B$146,0))*IF($D929="",1,$D929),""))</f>
        <v/>
      </c>
    </row>
    <row r="930">
      <c r="A930" s="39" t="n"/>
      <c r="B930" s="40" t="n"/>
      <c r="C930" s="40" t="n"/>
      <c r="D930" s="41" t="n"/>
      <c r="E930" s="19">
        <f>IF($C930="","",IFERROR(INDEX('Food List'!$E$5:$E$146,MATCH($C930,'Food List'!$B$5:$B$146,0))*IF($D930="",1,$D930),""))</f>
        <v/>
      </c>
      <c r="F930" s="20">
        <f>IF($C930="","",IFERROR(INDEX('Food List'!$F$5:$F$146,MATCH($C930,'Food List'!$B$5:$B$146,0))*IF($D930="",1,$D930),""))</f>
        <v/>
      </c>
      <c r="G930" s="20">
        <f>IF($C930="","",IFERROR(INDEX('Food List'!$G$5:$G$146,MATCH($C930,'Food List'!$B$5:$B$146,0))*IF($D930="",1,$D930),""))</f>
        <v/>
      </c>
      <c r="H930" s="20">
        <f>IF($C930="","",IFERROR(INDEX('Food List'!$H$5:$H$146,MATCH($C930,'Food List'!$B$5:$B$146,0))*IF($D930="",1,$D930),""))</f>
        <v/>
      </c>
      <c r="I930" s="20">
        <f>IF($C930="","",IFERROR(INDEX('Food List'!$I$5:$I$146,MATCH($C930,'Food List'!$B$5:$B$146,0))*IF($D930="",1,$D930),""))</f>
        <v/>
      </c>
    </row>
    <row r="931">
      <c r="A931" s="39" t="n"/>
      <c r="B931" s="40" t="n"/>
      <c r="C931" s="40" t="n"/>
      <c r="D931" s="41" t="n"/>
      <c r="E931" s="19">
        <f>IF($C931="","",IFERROR(INDEX('Food List'!$E$5:$E$146,MATCH($C931,'Food List'!$B$5:$B$146,0))*IF($D931="",1,$D931),""))</f>
        <v/>
      </c>
      <c r="F931" s="20">
        <f>IF($C931="","",IFERROR(INDEX('Food List'!$F$5:$F$146,MATCH($C931,'Food List'!$B$5:$B$146,0))*IF($D931="",1,$D931),""))</f>
        <v/>
      </c>
      <c r="G931" s="20">
        <f>IF($C931="","",IFERROR(INDEX('Food List'!$G$5:$G$146,MATCH($C931,'Food List'!$B$5:$B$146,0))*IF($D931="",1,$D931),""))</f>
        <v/>
      </c>
      <c r="H931" s="20">
        <f>IF($C931="","",IFERROR(INDEX('Food List'!$H$5:$H$146,MATCH($C931,'Food List'!$B$5:$B$146,0))*IF($D931="",1,$D931),""))</f>
        <v/>
      </c>
      <c r="I931" s="20">
        <f>IF($C931="","",IFERROR(INDEX('Food List'!$I$5:$I$146,MATCH($C931,'Food List'!$B$5:$B$146,0))*IF($D931="",1,$D931),""))</f>
        <v/>
      </c>
    </row>
    <row r="932">
      <c r="A932" s="39" t="n"/>
      <c r="B932" s="40" t="n"/>
      <c r="C932" s="40" t="n"/>
      <c r="D932" s="41" t="n"/>
      <c r="E932" s="19">
        <f>IF($C932="","",IFERROR(INDEX('Food List'!$E$5:$E$146,MATCH($C932,'Food List'!$B$5:$B$146,0))*IF($D932="",1,$D932),""))</f>
        <v/>
      </c>
      <c r="F932" s="20">
        <f>IF($C932="","",IFERROR(INDEX('Food List'!$F$5:$F$146,MATCH($C932,'Food List'!$B$5:$B$146,0))*IF($D932="",1,$D932),""))</f>
        <v/>
      </c>
      <c r="G932" s="20">
        <f>IF($C932="","",IFERROR(INDEX('Food List'!$G$5:$G$146,MATCH($C932,'Food List'!$B$5:$B$146,0))*IF($D932="",1,$D932),""))</f>
        <v/>
      </c>
      <c r="H932" s="20">
        <f>IF($C932="","",IFERROR(INDEX('Food List'!$H$5:$H$146,MATCH($C932,'Food List'!$B$5:$B$146,0))*IF($D932="",1,$D932),""))</f>
        <v/>
      </c>
      <c r="I932" s="20">
        <f>IF($C932="","",IFERROR(INDEX('Food List'!$I$5:$I$146,MATCH($C932,'Food List'!$B$5:$B$146,0))*IF($D932="",1,$D932),""))</f>
        <v/>
      </c>
    </row>
    <row r="933">
      <c r="A933" s="39" t="n"/>
      <c r="B933" s="40" t="n"/>
      <c r="C933" s="40" t="n"/>
      <c r="D933" s="41" t="n"/>
      <c r="E933" s="19">
        <f>IF($C933="","",IFERROR(INDEX('Food List'!$E$5:$E$146,MATCH($C933,'Food List'!$B$5:$B$146,0))*IF($D933="",1,$D933),""))</f>
        <v/>
      </c>
      <c r="F933" s="20">
        <f>IF($C933="","",IFERROR(INDEX('Food List'!$F$5:$F$146,MATCH($C933,'Food List'!$B$5:$B$146,0))*IF($D933="",1,$D933),""))</f>
        <v/>
      </c>
      <c r="G933" s="20">
        <f>IF($C933="","",IFERROR(INDEX('Food List'!$G$5:$G$146,MATCH($C933,'Food List'!$B$5:$B$146,0))*IF($D933="",1,$D933),""))</f>
        <v/>
      </c>
      <c r="H933" s="20">
        <f>IF($C933="","",IFERROR(INDEX('Food List'!$H$5:$H$146,MATCH($C933,'Food List'!$B$5:$B$146,0))*IF($D933="",1,$D933),""))</f>
        <v/>
      </c>
      <c r="I933" s="20">
        <f>IF($C933="","",IFERROR(INDEX('Food List'!$I$5:$I$146,MATCH($C933,'Food List'!$B$5:$B$146,0))*IF($D933="",1,$D933),""))</f>
        <v/>
      </c>
    </row>
    <row r="934">
      <c r="A934" s="39" t="n"/>
      <c r="B934" s="40" t="n"/>
      <c r="C934" s="40" t="n"/>
      <c r="D934" s="41" t="n"/>
      <c r="E934" s="19">
        <f>IF($C934="","",IFERROR(INDEX('Food List'!$E$5:$E$146,MATCH($C934,'Food List'!$B$5:$B$146,0))*IF($D934="",1,$D934),""))</f>
        <v/>
      </c>
      <c r="F934" s="20">
        <f>IF($C934="","",IFERROR(INDEX('Food List'!$F$5:$F$146,MATCH($C934,'Food List'!$B$5:$B$146,0))*IF($D934="",1,$D934),""))</f>
        <v/>
      </c>
      <c r="G934" s="20">
        <f>IF($C934="","",IFERROR(INDEX('Food List'!$G$5:$G$146,MATCH($C934,'Food List'!$B$5:$B$146,0))*IF($D934="",1,$D934),""))</f>
        <v/>
      </c>
      <c r="H934" s="20">
        <f>IF($C934="","",IFERROR(INDEX('Food List'!$H$5:$H$146,MATCH($C934,'Food List'!$B$5:$B$146,0))*IF($D934="",1,$D934),""))</f>
        <v/>
      </c>
      <c r="I934" s="20">
        <f>IF($C934="","",IFERROR(INDEX('Food List'!$I$5:$I$146,MATCH($C934,'Food List'!$B$5:$B$146,0))*IF($D934="",1,$D934),""))</f>
        <v/>
      </c>
    </row>
    <row r="935">
      <c r="A935" s="39" t="n"/>
      <c r="B935" s="40" t="n"/>
      <c r="C935" s="40" t="n"/>
      <c r="D935" s="41" t="n"/>
      <c r="E935" s="19">
        <f>IF($C935="","",IFERROR(INDEX('Food List'!$E$5:$E$146,MATCH($C935,'Food List'!$B$5:$B$146,0))*IF($D935="",1,$D935),""))</f>
        <v/>
      </c>
      <c r="F935" s="20">
        <f>IF($C935="","",IFERROR(INDEX('Food List'!$F$5:$F$146,MATCH($C935,'Food List'!$B$5:$B$146,0))*IF($D935="",1,$D935),""))</f>
        <v/>
      </c>
      <c r="G935" s="20">
        <f>IF($C935="","",IFERROR(INDEX('Food List'!$G$5:$G$146,MATCH($C935,'Food List'!$B$5:$B$146,0))*IF($D935="",1,$D935),""))</f>
        <v/>
      </c>
      <c r="H935" s="20">
        <f>IF($C935="","",IFERROR(INDEX('Food List'!$H$5:$H$146,MATCH($C935,'Food List'!$B$5:$B$146,0))*IF($D935="",1,$D935),""))</f>
        <v/>
      </c>
      <c r="I935" s="20">
        <f>IF($C935="","",IFERROR(INDEX('Food List'!$I$5:$I$146,MATCH($C935,'Food List'!$B$5:$B$146,0))*IF($D935="",1,$D935),""))</f>
        <v/>
      </c>
    </row>
    <row r="936">
      <c r="A936" s="39" t="n"/>
      <c r="B936" s="40" t="n"/>
      <c r="C936" s="40" t="n"/>
      <c r="D936" s="41" t="n"/>
      <c r="E936" s="19">
        <f>IF($C936="","",IFERROR(INDEX('Food List'!$E$5:$E$146,MATCH($C936,'Food List'!$B$5:$B$146,0))*IF($D936="",1,$D936),""))</f>
        <v/>
      </c>
      <c r="F936" s="20">
        <f>IF($C936="","",IFERROR(INDEX('Food List'!$F$5:$F$146,MATCH($C936,'Food List'!$B$5:$B$146,0))*IF($D936="",1,$D936),""))</f>
        <v/>
      </c>
      <c r="G936" s="20">
        <f>IF($C936="","",IFERROR(INDEX('Food List'!$G$5:$G$146,MATCH($C936,'Food List'!$B$5:$B$146,0))*IF($D936="",1,$D936),""))</f>
        <v/>
      </c>
      <c r="H936" s="20">
        <f>IF($C936="","",IFERROR(INDEX('Food List'!$H$5:$H$146,MATCH($C936,'Food List'!$B$5:$B$146,0))*IF($D936="",1,$D936),""))</f>
        <v/>
      </c>
      <c r="I936" s="20">
        <f>IF($C936="","",IFERROR(INDEX('Food List'!$I$5:$I$146,MATCH($C936,'Food List'!$B$5:$B$146,0))*IF($D936="",1,$D936),""))</f>
        <v/>
      </c>
    </row>
    <row r="937">
      <c r="A937" s="39" t="n"/>
      <c r="B937" s="40" t="n"/>
      <c r="C937" s="40" t="n"/>
      <c r="D937" s="41" t="n"/>
      <c r="E937" s="19">
        <f>IF($C937="","",IFERROR(INDEX('Food List'!$E$5:$E$146,MATCH($C937,'Food List'!$B$5:$B$146,0))*IF($D937="",1,$D937),""))</f>
        <v/>
      </c>
      <c r="F937" s="20">
        <f>IF($C937="","",IFERROR(INDEX('Food List'!$F$5:$F$146,MATCH($C937,'Food List'!$B$5:$B$146,0))*IF($D937="",1,$D937),""))</f>
        <v/>
      </c>
      <c r="G937" s="20">
        <f>IF($C937="","",IFERROR(INDEX('Food List'!$G$5:$G$146,MATCH($C937,'Food List'!$B$5:$B$146,0))*IF($D937="",1,$D937),""))</f>
        <v/>
      </c>
      <c r="H937" s="20">
        <f>IF($C937="","",IFERROR(INDEX('Food List'!$H$5:$H$146,MATCH($C937,'Food List'!$B$5:$B$146,0))*IF($D937="",1,$D937),""))</f>
        <v/>
      </c>
      <c r="I937" s="20">
        <f>IF($C937="","",IFERROR(INDEX('Food List'!$I$5:$I$146,MATCH($C937,'Food List'!$B$5:$B$146,0))*IF($D937="",1,$D937),""))</f>
        <v/>
      </c>
    </row>
    <row r="938">
      <c r="A938" s="39" t="n"/>
      <c r="B938" s="40" t="n"/>
      <c r="C938" s="40" t="n"/>
      <c r="D938" s="41" t="n"/>
      <c r="E938" s="19">
        <f>IF($C938="","",IFERROR(INDEX('Food List'!$E$5:$E$146,MATCH($C938,'Food List'!$B$5:$B$146,0))*IF($D938="",1,$D938),""))</f>
        <v/>
      </c>
      <c r="F938" s="20">
        <f>IF($C938="","",IFERROR(INDEX('Food List'!$F$5:$F$146,MATCH($C938,'Food List'!$B$5:$B$146,0))*IF($D938="",1,$D938),""))</f>
        <v/>
      </c>
      <c r="G938" s="20">
        <f>IF($C938="","",IFERROR(INDEX('Food List'!$G$5:$G$146,MATCH($C938,'Food List'!$B$5:$B$146,0))*IF($D938="",1,$D938),""))</f>
        <v/>
      </c>
      <c r="H938" s="20">
        <f>IF($C938="","",IFERROR(INDEX('Food List'!$H$5:$H$146,MATCH($C938,'Food List'!$B$5:$B$146,0))*IF($D938="",1,$D938),""))</f>
        <v/>
      </c>
      <c r="I938" s="20">
        <f>IF($C938="","",IFERROR(INDEX('Food List'!$I$5:$I$146,MATCH($C938,'Food List'!$B$5:$B$146,0))*IF($D938="",1,$D938),""))</f>
        <v/>
      </c>
    </row>
    <row r="939">
      <c r="A939" s="39" t="n"/>
      <c r="B939" s="40" t="n"/>
      <c r="C939" s="40" t="n"/>
      <c r="D939" s="41" t="n"/>
      <c r="E939" s="19">
        <f>IF($C939="","",IFERROR(INDEX('Food List'!$E$5:$E$146,MATCH($C939,'Food List'!$B$5:$B$146,0))*IF($D939="",1,$D939),""))</f>
        <v/>
      </c>
      <c r="F939" s="20">
        <f>IF($C939="","",IFERROR(INDEX('Food List'!$F$5:$F$146,MATCH($C939,'Food List'!$B$5:$B$146,0))*IF($D939="",1,$D939),""))</f>
        <v/>
      </c>
      <c r="G939" s="20">
        <f>IF($C939="","",IFERROR(INDEX('Food List'!$G$5:$G$146,MATCH($C939,'Food List'!$B$5:$B$146,0))*IF($D939="",1,$D939),""))</f>
        <v/>
      </c>
      <c r="H939" s="20">
        <f>IF($C939="","",IFERROR(INDEX('Food List'!$H$5:$H$146,MATCH($C939,'Food List'!$B$5:$B$146,0))*IF($D939="",1,$D939),""))</f>
        <v/>
      </c>
      <c r="I939" s="20">
        <f>IF($C939="","",IFERROR(INDEX('Food List'!$I$5:$I$146,MATCH($C939,'Food List'!$B$5:$B$146,0))*IF($D939="",1,$D939),""))</f>
        <v/>
      </c>
    </row>
    <row r="940">
      <c r="A940" s="39" t="n"/>
      <c r="B940" s="40" t="n"/>
      <c r="C940" s="40" t="n"/>
      <c r="D940" s="41" t="n"/>
      <c r="E940" s="19">
        <f>IF($C940="","",IFERROR(INDEX('Food List'!$E$5:$E$146,MATCH($C940,'Food List'!$B$5:$B$146,0))*IF($D940="",1,$D940),""))</f>
        <v/>
      </c>
      <c r="F940" s="20">
        <f>IF($C940="","",IFERROR(INDEX('Food List'!$F$5:$F$146,MATCH($C940,'Food List'!$B$5:$B$146,0))*IF($D940="",1,$D940),""))</f>
        <v/>
      </c>
      <c r="G940" s="20">
        <f>IF($C940="","",IFERROR(INDEX('Food List'!$G$5:$G$146,MATCH($C940,'Food List'!$B$5:$B$146,0))*IF($D940="",1,$D940),""))</f>
        <v/>
      </c>
      <c r="H940" s="20">
        <f>IF($C940="","",IFERROR(INDEX('Food List'!$H$5:$H$146,MATCH($C940,'Food List'!$B$5:$B$146,0))*IF($D940="",1,$D940),""))</f>
        <v/>
      </c>
      <c r="I940" s="20">
        <f>IF($C940="","",IFERROR(INDEX('Food List'!$I$5:$I$146,MATCH($C940,'Food List'!$B$5:$B$146,0))*IF($D940="",1,$D940),""))</f>
        <v/>
      </c>
    </row>
    <row r="941">
      <c r="A941" s="39" t="n"/>
      <c r="B941" s="40" t="n"/>
      <c r="C941" s="40" t="n"/>
      <c r="D941" s="41" t="n"/>
      <c r="E941" s="19">
        <f>IF($C941="","",IFERROR(INDEX('Food List'!$E$5:$E$146,MATCH($C941,'Food List'!$B$5:$B$146,0))*IF($D941="",1,$D941),""))</f>
        <v/>
      </c>
      <c r="F941" s="20">
        <f>IF($C941="","",IFERROR(INDEX('Food List'!$F$5:$F$146,MATCH($C941,'Food List'!$B$5:$B$146,0))*IF($D941="",1,$D941),""))</f>
        <v/>
      </c>
      <c r="G941" s="20">
        <f>IF($C941="","",IFERROR(INDEX('Food List'!$G$5:$G$146,MATCH($C941,'Food List'!$B$5:$B$146,0))*IF($D941="",1,$D941),""))</f>
        <v/>
      </c>
      <c r="H941" s="20">
        <f>IF($C941="","",IFERROR(INDEX('Food List'!$H$5:$H$146,MATCH($C941,'Food List'!$B$5:$B$146,0))*IF($D941="",1,$D941),""))</f>
        <v/>
      </c>
      <c r="I941" s="20">
        <f>IF($C941="","",IFERROR(INDEX('Food List'!$I$5:$I$146,MATCH($C941,'Food List'!$B$5:$B$146,0))*IF($D941="",1,$D941),""))</f>
        <v/>
      </c>
    </row>
    <row r="942">
      <c r="A942" s="39" t="n"/>
      <c r="B942" s="40" t="n"/>
      <c r="C942" s="40" t="n"/>
      <c r="D942" s="41" t="n"/>
      <c r="E942" s="19">
        <f>IF($C942="","",IFERROR(INDEX('Food List'!$E$5:$E$146,MATCH($C942,'Food List'!$B$5:$B$146,0))*IF($D942="",1,$D942),""))</f>
        <v/>
      </c>
      <c r="F942" s="20">
        <f>IF($C942="","",IFERROR(INDEX('Food List'!$F$5:$F$146,MATCH($C942,'Food List'!$B$5:$B$146,0))*IF($D942="",1,$D942),""))</f>
        <v/>
      </c>
      <c r="G942" s="20">
        <f>IF($C942="","",IFERROR(INDEX('Food List'!$G$5:$G$146,MATCH($C942,'Food List'!$B$5:$B$146,0))*IF($D942="",1,$D942),""))</f>
        <v/>
      </c>
      <c r="H942" s="20">
        <f>IF($C942="","",IFERROR(INDEX('Food List'!$H$5:$H$146,MATCH($C942,'Food List'!$B$5:$B$146,0))*IF($D942="",1,$D942),""))</f>
        <v/>
      </c>
      <c r="I942" s="20">
        <f>IF($C942="","",IFERROR(INDEX('Food List'!$I$5:$I$146,MATCH($C942,'Food List'!$B$5:$B$146,0))*IF($D942="",1,$D942),""))</f>
        <v/>
      </c>
    </row>
    <row r="943">
      <c r="A943" s="39" t="n"/>
      <c r="B943" s="40" t="n"/>
      <c r="C943" s="40" t="n"/>
      <c r="D943" s="41" t="n"/>
      <c r="E943" s="19">
        <f>IF($C943="","",IFERROR(INDEX('Food List'!$E$5:$E$146,MATCH($C943,'Food List'!$B$5:$B$146,0))*IF($D943="",1,$D943),""))</f>
        <v/>
      </c>
      <c r="F943" s="20">
        <f>IF($C943="","",IFERROR(INDEX('Food List'!$F$5:$F$146,MATCH($C943,'Food List'!$B$5:$B$146,0))*IF($D943="",1,$D943),""))</f>
        <v/>
      </c>
      <c r="G943" s="20">
        <f>IF($C943="","",IFERROR(INDEX('Food List'!$G$5:$G$146,MATCH($C943,'Food List'!$B$5:$B$146,0))*IF($D943="",1,$D943),""))</f>
        <v/>
      </c>
      <c r="H943" s="20">
        <f>IF($C943="","",IFERROR(INDEX('Food List'!$H$5:$H$146,MATCH($C943,'Food List'!$B$5:$B$146,0))*IF($D943="",1,$D943),""))</f>
        <v/>
      </c>
      <c r="I943" s="20">
        <f>IF($C943="","",IFERROR(INDEX('Food List'!$I$5:$I$146,MATCH($C943,'Food List'!$B$5:$B$146,0))*IF($D943="",1,$D943),""))</f>
        <v/>
      </c>
    </row>
    <row r="944">
      <c r="A944" s="39" t="n"/>
      <c r="B944" s="40" t="n"/>
      <c r="C944" s="40" t="n"/>
      <c r="D944" s="41" t="n"/>
      <c r="E944" s="19">
        <f>IF($C944="","",IFERROR(INDEX('Food List'!$E$5:$E$146,MATCH($C944,'Food List'!$B$5:$B$146,0))*IF($D944="",1,$D944),""))</f>
        <v/>
      </c>
      <c r="F944" s="20">
        <f>IF($C944="","",IFERROR(INDEX('Food List'!$F$5:$F$146,MATCH($C944,'Food List'!$B$5:$B$146,0))*IF($D944="",1,$D944),""))</f>
        <v/>
      </c>
      <c r="G944" s="20">
        <f>IF($C944="","",IFERROR(INDEX('Food List'!$G$5:$G$146,MATCH($C944,'Food List'!$B$5:$B$146,0))*IF($D944="",1,$D944),""))</f>
        <v/>
      </c>
      <c r="H944" s="20">
        <f>IF($C944="","",IFERROR(INDEX('Food List'!$H$5:$H$146,MATCH($C944,'Food List'!$B$5:$B$146,0))*IF($D944="",1,$D944),""))</f>
        <v/>
      </c>
      <c r="I944" s="20">
        <f>IF($C944="","",IFERROR(INDEX('Food List'!$I$5:$I$146,MATCH($C944,'Food List'!$B$5:$B$146,0))*IF($D944="",1,$D944),""))</f>
        <v/>
      </c>
    </row>
    <row r="945">
      <c r="A945" s="39" t="n"/>
      <c r="B945" s="40" t="n"/>
      <c r="C945" s="40" t="n"/>
      <c r="D945" s="41" t="n"/>
      <c r="E945" s="19">
        <f>IF($C945="","",IFERROR(INDEX('Food List'!$E$5:$E$146,MATCH($C945,'Food List'!$B$5:$B$146,0))*IF($D945="",1,$D945),""))</f>
        <v/>
      </c>
      <c r="F945" s="20">
        <f>IF($C945="","",IFERROR(INDEX('Food List'!$F$5:$F$146,MATCH($C945,'Food List'!$B$5:$B$146,0))*IF($D945="",1,$D945),""))</f>
        <v/>
      </c>
      <c r="G945" s="20">
        <f>IF($C945="","",IFERROR(INDEX('Food List'!$G$5:$G$146,MATCH($C945,'Food List'!$B$5:$B$146,0))*IF($D945="",1,$D945),""))</f>
        <v/>
      </c>
      <c r="H945" s="20">
        <f>IF($C945="","",IFERROR(INDEX('Food List'!$H$5:$H$146,MATCH($C945,'Food List'!$B$5:$B$146,0))*IF($D945="",1,$D945),""))</f>
        <v/>
      </c>
      <c r="I945" s="20">
        <f>IF($C945="","",IFERROR(INDEX('Food List'!$I$5:$I$146,MATCH($C945,'Food List'!$B$5:$B$146,0))*IF($D945="",1,$D945),""))</f>
        <v/>
      </c>
    </row>
    <row r="946">
      <c r="A946" s="39" t="n"/>
      <c r="B946" s="40" t="n"/>
      <c r="C946" s="40" t="n"/>
      <c r="D946" s="41" t="n"/>
      <c r="E946" s="19">
        <f>IF($C946="","",IFERROR(INDEX('Food List'!$E$5:$E$146,MATCH($C946,'Food List'!$B$5:$B$146,0))*IF($D946="",1,$D946),""))</f>
        <v/>
      </c>
      <c r="F946" s="20">
        <f>IF($C946="","",IFERROR(INDEX('Food List'!$F$5:$F$146,MATCH($C946,'Food List'!$B$5:$B$146,0))*IF($D946="",1,$D946),""))</f>
        <v/>
      </c>
      <c r="G946" s="20">
        <f>IF($C946="","",IFERROR(INDEX('Food List'!$G$5:$G$146,MATCH($C946,'Food List'!$B$5:$B$146,0))*IF($D946="",1,$D946),""))</f>
        <v/>
      </c>
      <c r="H946" s="20">
        <f>IF($C946="","",IFERROR(INDEX('Food List'!$H$5:$H$146,MATCH($C946,'Food List'!$B$5:$B$146,0))*IF($D946="",1,$D946),""))</f>
        <v/>
      </c>
      <c r="I946" s="20">
        <f>IF($C946="","",IFERROR(INDEX('Food List'!$I$5:$I$146,MATCH($C946,'Food List'!$B$5:$B$146,0))*IF($D946="",1,$D946),""))</f>
        <v/>
      </c>
    </row>
    <row r="947">
      <c r="A947" s="39" t="n"/>
      <c r="B947" s="40" t="n"/>
      <c r="C947" s="40" t="n"/>
      <c r="D947" s="41" t="n"/>
      <c r="E947" s="19">
        <f>IF($C947="","",IFERROR(INDEX('Food List'!$E$5:$E$146,MATCH($C947,'Food List'!$B$5:$B$146,0))*IF($D947="",1,$D947),""))</f>
        <v/>
      </c>
      <c r="F947" s="20">
        <f>IF($C947="","",IFERROR(INDEX('Food List'!$F$5:$F$146,MATCH($C947,'Food List'!$B$5:$B$146,0))*IF($D947="",1,$D947),""))</f>
        <v/>
      </c>
      <c r="G947" s="20">
        <f>IF($C947="","",IFERROR(INDEX('Food List'!$G$5:$G$146,MATCH($C947,'Food List'!$B$5:$B$146,0))*IF($D947="",1,$D947),""))</f>
        <v/>
      </c>
      <c r="H947" s="20">
        <f>IF($C947="","",IFERROR(INDEX('Food List'!$H$5:$H$146,MATCH($C947,'Food List'!$B$5:$B$146,0))*IF($D947="",1,$D947),""))</f>
        <v/>
      </c>
      <c r="I947" s="20">
        <f>IF($C947="","",IFERROR(INDEX('Food List'!$I$5:$I$146,MATCH($C947,'Food List'!$B$5:$B$146,0))*IF($D947="",1,$D947),""))</f>
        <v/>
      </c>
    </row>
    <row r="948">
      <c r="A948" s="39" t="n"/>
      <c r="B948" s="40" t="n"/>
      <c r="C948" s="40" t="n"/>
      <c r="D948" s="41" t="n"/>
      <c r="E948" s="19">
        <f>IF($C948="","",IFERROR(INDEX('Food List'!$E$5:$E$146,MATCH($C948,'Food List'!$B$5:$B$146,0))*IF($D948="",1,$D948),""))</f>
        <v/>
      </c>
      <c r="F948" s="20">
        <f>IF($C948="","",IFERROR(INDEX('Food List'!$F$5:$F$146,MATCH($C948,'Food List'!$B$5:$B$146,0))*IF($D948="",1,$D948),""))</f>
        <v/>
      </c>
      <c r="G948" s="20">
        <f>IF($C948="","",IFERROR(INDEX('Food List'!$G$5:$G$146,MATCH($C948,'Food List'!$B$5:$B$146,0))*IF($D948="",1,$D948),""))</f>
        <v/>
      </c>
      <c r="H948" s="20">
        <f>IF($C948="","",IFERROR(INDEX('Food List'!$H$5:$H$146,MATCH($C948,'Food List'!$B$5:$B$146,0))*IF($D948="",1,$D948),""))</f>
        <v/>
      </c>
      <c r="I948" s="20">
        <f>IF($C948="","",IFERROR(INDEX('Food List'!$I$5:$I$146,MATCH($C948,'Food List'!$B$5:$B$146,0))*IF($D948="",1,$D948),""))</f>
        <v/>
      </c>
    </row>
    <row r="949">
      <c r="A949" s="39" t="n"/>
      <c r="B949" s="40" t="n"/>
      <c r="C949" s="40" t="n"/>
      <c r="D949" s="41" t="n"/>
      <c r="E949" s="19">
        <f>IF($C949="","",IFERROR(INDEX('Food List'!$E$5:$E$146,MATCH($C949,'Food List'!$B$5:$B$146,0))*IF($D949="",1,$D949),""))</f>
        <v/>
      </c>
      <c r="F949" s="20">
        <f>IF($C949="","",IFERROR(INDEX('Food List'!$F$5:$F$146,MATCH($C949,'Food List'!$B$5:$B$146,0))*IF($D949="",1,$D949),""))</f>
        <v/>
      </c>
      <c r="G949" s="20">
        <f>IF($C949="","",IFERROR(INDEX('Food List'!$G$5:$G$146,MATCH($C949,'Food List'!$B$5:$B$146,0))*IF($D949="",1,$D949),""))</f>
        <v/>
      </c>
      <c r="H949" s="20">
        <f>IF($C949="","",IFERROR(INDEX('Food List'!$H$5:$H$146,MATCH($C949,'Food List'!$B$5:$B$146,0))*IF($D949="",1,$D949),""))</f>
        <v/>
      </c>
      <c r="I949" s="20">
        <f>IF($C949="","",IFERROR(INDEX('Food List'!$I$5:$I$146,MATCH($C949,'Food List'!$B$5:$B$146,0))*IF($D949="",1,$D949),""))</f>
        <v/>
      </c>
    </row>
    <row r="950">
      <c r="A950" s="39" t="n"/>
      <c r="B950" s="40" t="n"/>
      <c r="C950" s="40" t="n"/>
      <c r="D950" s="41" t="n"/>
      <c r="E950" s="19">
        <f>IF($C950="","",IFERROR(INDEX('Food List'!$E$5:$E$146,MATCH($C950,'Food List'!$B$5:$B$146,0))*IF($D950="",1,$D950),""))</f>
        <v/>
      </c>
      <c r="F950" s="20">
        <f>IF($C950="","",IFERROR(INDEX('Food List'!$F$5:$F$146,MATCH($C950,'Food List'!$B$5:$B$146,0))*IF($D950="",1,$D950),""))</f>
        <v/>
      </c>
      <c r="G950" s="20">
        <f>IF($C950="","",IFERROR(INDEX('Food List'!$G$5:$G$146,MATCH($C950,'Food List'!$B$5:$B$146,0))*IF($D950="",1,$D950),""))</f>
        <v/>
      </c>
      <c r="H950" s="20">
        <f>IF($C950="","",IFERROR(INDEX('Food List'!$H$5:$H$146,MATCH($C950,'Food List'!$B$5:$B$146,0))*IF($D950="",1,$D950),""))</f>
        <v/>
      </c>
      <c r="I950" s="20">
        <f>IF($C950="","",IFERROR(INDEX('Food List'!$I$5:$I$146,MATCH($C950,'Food List'!$B$5:$B$146,0))*IF($D950="",1,$D950),""))</f>
        <v/>
      </c>
    </row>
    <row r="951">
      <c r="A951" s="39" t="n"/>
      <c r="B951" s="40" t="n"/>
      <c r="C951" s="40" t="n"/>
      <c r="D951" s="41" t="n"/>
      <c r="E951" s="19">
        <f>IF($C951="","",IFERROR(INDEX('Food List'!$E$5:$E$146,MATCH($C951,'Food List'!$B$5:$B$146,0))*IF($D951="",1,$D951),""))</f>
        <v/>
      </c>
      <c r="F951" s="20">
        <f>IF($C951="","",IFERROR(INDEX('Food List'!$F$5:$F$146,MATCH($C951,'Food List'!$B$5:$B$146,0))*IF($D951="",1,$D951),""))</f>
        <v/>
      </c>
      <c r="G951" s="20">
        <f>IF($C951="","",IFERROR(INDEX('Food List'!$G$5:$G$146,MATCH($C951,'Food List'!$B$5:$B$146,0))*IF($D951="",1,$D951),""))</f>
        <v/>
      </c>
      <c r="H951" s="20">
        <f>IF($C951="","",IFERROR(INDEX('Food List'!$H$5:$H$146,MATCH($C951,'Food List'!$B$5:$B$146,0))*IF($D951="",1,$D951),""))</f>
        <v/>
      </c>
      <c r="I951" s="20">
        <f>IF($C951="","",IFERROR(INDEX('Food List'!$I$5:$I$146,MATCH($C951,'Food List'!$B$5:$B$146,0))*IF($D951="",1,$D951),""))</f>
        <v/>
      </c>
    </row>
    <row r="952">
      <c r="A952" s="39" t="n"/>
      <c r="B952" s="40" t="n"/>
      <c r="C952" s="40" t="n"/>
      <c r="D952" s="41" t="n"/>
      <c r="E952" s="19">
        <f>IF($C952="","",IFERROR(INDEX('Food List'!$E$5:$E$146,MATCH($C952,'Food List'!$B$5:$B$146,0))*IF($D952="",1,$D952),""))</f>
        <v/>
      </c>
      <c r="F952" s="20">
        <f>IF($C952="","",IFERROR(INDEX('Food List'!$F$5:$F$146,MATCH($C952,'Food List'!$B$5:$B$146,0))*IF($D952="",1,$D952),""))</f>
        <v/>
      </c>
      <c r="G952" s="20">
        <f>IF($C952="","",IFERROR(INDEX('Food List'!$G$5:$G$146,MATCH($C952,'Food List'!$B$5:$B$146,0))*IF($D952="",1,$D952),""))</f>
        <v/>
      </c>
      <c r="H952" s="20">
        <f>IF($C952="","",IFERROR(INDEX('Food List'!$H$5:$H$146,MATCH($C952,'Food List'!$B$5:$B$146,0))*IF($D952="",1,$D952),""))</f>
        <v/>
      </c>
      <c r="I952" s="20">
        <f>IF($C952="","",IFERROR(INDEX('Food List'!$I$5:$I$146,MATCH($C952,'Food List'!$B$5:$B$146,0))*IF($D952="",1,$D952),""))</f>
        <v/>
      </c>
    </row>
    <row r="953">
      <c r="A953" s="39" t="n"/>
      <c r="B953" s="40" t="n"/>
      <c r="C953" s="40" t="n"/>
      <c r="D953" s="41" t="n"/>
      <c r="E953" s="19">
        <f>IF($C953="","",IFERROR(INDEX('Food List'!$E$5:$E$146,MATCH($C953,'Food List'!$B$5:$B$146,0))*IF($D953="",1,$D953),""))</f>
        <v/>
      </c>
      <c r="F953" s="20">
        <f>IF($C953="","",IFERROR(INDEX('Food List'!$F$5:$F$146,MATCH($C953,'Food List'!$B$5:$B$146,0))*IF($D953="",1,$D953),""))</f>
        <v/>
      </c>
      <c r="G953" s="20">
        <f>IF($C953="","",IFERROR(INDEX('Food List'!$G$5:$G$146,MATCH($C953,'Food List'!$B$5:$B$146,0))*IF($D953="",1,$D953),""))</f>
        <v/>
      </c>
      <c r="H953" s="20">
        <f>IF($C953="","",IFERROR(INDEX('Food List'!$H$5:$H$146,MATCH($C953,'Food List'!$B$5:$B$146,0))*IF($D953="",1,$D953),""))</f>
        <v/>
      </c>
      <c r="I953" s="20">
        <f>IF($C953="","",IFERROR(INDEX('Food List'!$I$5:$I$146,MATCH($C953,'Food List'!$B$5:$B$146,0))*IF($D953="",1,$D953),""))</f>
        <v/>
      </c>
    </row>
    <row r="954">
      <c r="A954" s="39" t="n"/>
      <c r="B954" s="40" t="n"/>
      <c r="C954" s="40" t="n"/>
      <c r="D954" s="41" t="n"/>
      <c r="E954" s="19">
        <f>IF($C954="","",IFERROR(INDEX('Food List'!$E$5:$E$146,MATCH($C954,'Food List'!$B$5:$B$146,0))*IF($D954="",1,$D954),""))</f>
        <v/>
      </c>
      <c r="F954" s="20">
        <f>IF($C954="","",IFERROR(INDEX('Food List'!$F$5:$F$146,MATCH($C954,'Food List'!$B$5:$B$146,0))*IF($D954="",1,$D954),""))</f>
        <v/>
      </c>
      <c r="G954" s="20">
        <f>IF($C954="","",IFERROR(INDEX('Food List'!$G$5:$G$146,MATCH($C954,'Food List'!$B$5:$B$146,0))*IF($D954="",1,$D954),""))</f>
        <v/>
      </c>
      <c r="H954" s="20">
        <f>IF($C954="","",IFERROR(INDEX('Food List'!$H$5:$H$146,MATCH($C954,'Food List'!$B$5:$B$146,0))*IF($D954="",1,$D954),""))</f>
        <v/>
      </c>
      <c r="I954" s="20">
        <f>IF($C954="","",IFERROR(INDEX('Food List'!$I$5:$I$146,MATCH($C954,'Food List'!$B$5:$B$146,0))*IF($D954="",1,$D954),""))</f>
        <v/>
      </c>
    </row>
    <row r="955">
      <c r="A955" s="39" t="n"/>
      <c r="B955" s="40" t="n"/>
      <c r="C955" s="40" t="n"/>
      <c r="D955" s="41" t="n"/>
      <c r="E955" s="19">
        <f>IF($C955="","",IFERROR(INDEX('Food List'!$E$5:$E$146,MATCH($C955,'Food List'!$B$5:$B$146,0))*IF($D955="",1,$D955),""))</f>
        <v/>
      </c>
      <c r="F955" s="20">
        <f>IF($C955="","",IFERROR(INDEX('Food List'!$F$5:$F$146,MATCH($C955,'Food List'!$B$5:$B$146,0))*IF($D955="",1,$D955),""))</f>
        <v/>
      </c>
      <c r="G955" s="20">
        <f>IF($C955="","",IFERROR(INDEX('Food List'!$G$5:$G$146,MATCH($C955,'Food List'!$B$5:$B$146,0))*IF($D955="",1,$D955),""))</f>
        <v/>
      </c>
      <c r="H955" s="20">
        <f>IF($C955="","",IFERROR(INDEX('Food List'!$H$5:$H$146,MATCH($C955,'Food List'!$B$5:$B$146,0))*IF($D955="",1,$D955),""))</f>
        <v/>
      </c>
      <c r="I955" s="20">
        <f>IF($C955="","",IFERROR(INDEX('Food List'!$I$5:$I$146,MATCH($C955,'Food List'!$B$5:$B$146,0))*IF($D955="",1,$D955),""))</f>
        <v/>
      </c>
    </row>
    <row r="956">
      <c r="A956" s="39" t="n"/>
      <c r="B956" s="40" t="n"/>
      <c r="C956" s="40" t="n"/>
      <c r="D956" s="41" t="n"/>
      <c r="E956" s="19">
        <f>IF($C956="","",IFERROR(INDEX('Food List'!$E$5:$E$146,MATCH($C956,'Food List'!$B$5:$B$146,0))*IF($D956="",1,$D956),""))</f>
        <v/>
      </c>
      <c r="F956" s="20">
        <f>IF($C956="","",IFERROR(INDEX('Food List'!$F$5:$F$146,MATCH($C956,'Food List'!$B$5:$B$146,0))*IF($D956="",1,$D956),""))</f>
        <v/>
      </c>
      <c r="G956" s="20">
        <f>IF($C956="","",IFERROR(INDEX('Food List'!$G$5:$G$146,MATCH($C956,'Food List'!$B$5:$B$146,0))*IF($D956="",1,$D956),""))</f>
        <v/>
      </c>
      <c r="H956" s="20">
        <f>IF($C956="","",IFERROR(INDEX('Food List'!$H$5:$H$146,MATCH($C956,'Food List'!$B$5:$B$146,0))*IF($D956="",1,$D956),""))</f>
        <v/>
      </c>
      <c r="I956" s="20">
        <f>IF($C956="","",IFERROR(INDEX('Food List'!$I$5:$I$146,MATCH($C956,'Food List'!$B$5:$B$146,0))*IF($D956="",1,$D956),""))</f>
        <v/>
      </c>
    </row>
    <row r="957">
      <c r="A957" s="39" t="n"/>
      <c r="B957" s="40" t="n"/>
      <c r="C957" s="40" t="n"/>
      <c r="D957" s="41" t="n"/>
      <c r="E957" s="19">
        <f>IF($C957="","",IFERROR(INDEX('Food List'!$E$5:$E$146,MATCH($C957,'Food List'!$B$5:$B$146,0))*IF($D957="",1,$D957),""))</f>
        <v/>
      </c>
      <c r="F957" s="20">
        <f>IF($C957="","",IFERROR(INDEX('Food List'!$F$5:$F$146,MATCH($C957,'Food List'!$B$5:$B$146,0))*IF($D957="",1,$D957),""))</f>
        <v/>
      </c>
      <c r="G957" s="20">
        <f>IF($C957="","",IFERROR(INDEX('Food List'!$G$5:$G$146,MATCH($C957,'Food List'!$B$5:$B$146,0))*IF($D957="",1,$D957),""))</f>
        <v/>
      </c>
      <c r="H957" s="20">
        <f>IF($C957="","",IFERROR(INDEX('Food List'!$H$5:$H$146,MATCH($C957,'Food List'!$B$5:$B$146,0))*IF($D957="",1,$D957),""))</f>
        <v/>
      </c>
      <c r="I957" s="20">
        <f>IF($C957="","",IFERROR(INDEX('Food List'!$I$5:$I$146,MATCH($C957,'Food List'!$B$5:$B$146,0))*IF($D957="",1,$D957),""))</f>
        <v/>
      </c>
    </row>
    <row r="958">
      <c r="A958" s="39" t="n"/>
      <c r="B958" s="40" t="n"/>
      <c r="C958" s="40" t="n"/>
      <c r="D958" s="41" t="n"/>
      <c r="E958" s="19">
        <f>IF($C958="","",IFERROR(INDEX('Food List'!$E$5:$E$146,MATCH($C958,'Food List'!$B$5:$B$146,0))*IF($D958="",1,$D958),""))</f>
        <v/>
      </c>
      <c r="F958" s="20">
        <f>IF($C958="","",IFERROR(INDEX('Food List'!$F$5:$F$146,MATCH($C958,'Food List'!$B$5:$B$146,0))*IF($D958="",1,$D958),""))</f>
        <v/>
      </c>
      <c r="G958" s="20">
        <f>IF($C958="","",IFERROR(INDEX('Food List'!$G$5:$G$146,MATCH($C958,'Food List'!$B$5:$B$146,0))*IF($D958="",1,$D958),""))</f>
        <v/>
      </c>
      <c r="H958" s="20">
        <f>IF($C958="","",IFERROR(INDEX('Food List'!$H$5:$H$146,MATCH($C958,'Food List'!$B$5:$B$146,0))*IF($D958="",1,$D958),""))</f>
        <v/>
      </c>
      <c r="I958" s="20">
        <f>IF($C958="","",IFERROR(INDEX('Food List'!$I$5:$I$146,MATCH($C958,'Food List'!$B$5:$B$146,0))*IF($D958="",1,$D958),""))</f>
        <v/>
      </c>
    </row>
    <row r="959">
      <c r="A959" s="39" t="n"/>
      <c r="B959" s="40" t="n"/>
      <c r="C959" s="40" t="n"/>
      <c r="D959" s="41" t="n"/>
      <c r="E959" s="19">
        <f>IF($C959="","",IFERROR(INDEX('Food List'!$E$5:$E$146,MATCH($C959,'Food List'!$B$5:$B$146,0))*IF($D959="",1,$D959),""))</f>
        <v/>
      </c>
      <c r="F959" s="20">
        <f>IF($C959="","",IFERROR(INDEX('Food List'!$F$5:$F$146,MATCH($C959,'Food List'!$B$5:$B$146,0))*IF($D959="",1,$D959),""))</f>
        <v/>
      </c>
      <c r="G959" s="20">
        <f>IF($C959="","",IFERROR(INDEX('Food List'!$G$5:$G$146,MATCH($C959,'Food List'!$B$5:$B$146,0))*IF($D959="",1,$D959),""))</f>
        <v/>
      </c>
      <c r="H959" s="20">
        <f>IF($C959="","",IFERROR(INDEX('Food List'!$H$5:$H$146,MATCH($C959,'Food List'!$B$5:$B$146,0))*IF($D959="",1,$D959),""))</f>
        <v/>
      </c>
      <c r="I959" s="20">
        <f>IF($C959="","",IFERROR(INDEX('Food List'!$I$5:$I$146,MATCH($C959,'Food List'!$B$5:$B$146,0))*IF($D959="",1,$D959),""))</f>
        <v/>
      </c>
    </row>
    <row r="960">
      <c r="A960" s="39" t="n"/>
      <c r="B960" s="40" t="n"/>
      <c r="C960" s="40" t="n"/>
      <c r="D960" s="41" t="n"/>
      <c r="E960" s="19">
        <f>IF($C960="","",IFERROR(INDEX('Food List'!$E$5:$E$146,MATCH($C960,'Food List'!$B$5:$B$146,0))*IF($D960="",1,$D960),""))</f>
        <v/>
      </c>
      <c r="F960" s="20">
        <f>IF($C960="","",IFERROR(INDEX('Food List'!$F$5:$F$146,MATCH($C960,'Food List'!$B$5:$B$146,0))*IF($D960="",1,$D960),""))</f>
        <v/>
      </c>
      <c r="G960" s="20">
        <f>IF($C960="","",IFERROR(INDEX('Food List'!$G$5:$G$146,MATCH($C960,'Food List'!$B$5:$B$146,0))*IF($D960="",1,$D960),""))</f>
        <v/>
      </c>
      <c r="H960" s="20">
        <f>IF($C960="","",IFERROR(INDEX('Food List'!$H$5:$H$146,MATCH($C960,'Food List'!$B$5:$B$146,0))*IF($D960="",1,$D960),""))</f>
        <v/>
      </c>
      <c r="I960" s="20">
        <f>IF($C960="","",IFERROR(INDEX('Food List'!$I$5:$I$146,MATCH($C960,'Food List'!$B$5:$B$146,0))*IF($D960="",1,$D960),""))</f>
        <v/>
      </c>
    </row>
    <row r="961">
      <c r="A961" s="39" t="n"/>
      <c r="B961" s="40" t="n"/>
      <c r="C961" s="40" t="n"/>
      <c r="D961" s="41" t="n"/>
      <c r="E961" s="19">
        <f>IF($C961="","",IFERROR(INDEX('Food List'!$E$5:$E$146,MATCH($C961,'Food List'!$B$5:$B$146,0))*IF($D961="",1,$D961),""))</f>
        <v/>
      </c>
      <c r="F961" s="20">
        <f>IF($C961="","",IFERROR(INDEX('Food List'!$F$5:$F$146,MATCH($C961,'Food List'!$B$5:$B$146,0))*IF($D961="",1,$D961),""))</f>
        <v/>
      </c>
      <c r="G961" s="20">
        <f>IF($C961="","",IFERROR(INDEX('Food List'!$G$5:$G$146,MATCH($C961,'Food List'!$B$5:$B$146,0))*IF($D961="",1,$D961),""))</f>
        <v/>
      </c>
      <c r="H961" s="20">
        <f>IF($C961="","",IFERROR(INDEX('Food List'!$H$5:$H$146,MATCH($C961,'Food List'!$B$5:$B$146,0))*IF($D961="",1,$D961),""))</f>
        <v/>
      </c>
      <c r="I961" s="20">
        <f>IF($C961="","",IFERROR(INDEX('Food List'!$I$5:$I$146,MATCH($C961,'Food List'!$B$5:$B$146,0))*IF($D961="",1,$D961),""))</f>
        <v/>
      </c>
    </row>
    <row r="962">
      <c r="A962" s="39" t="n"/>
      <c r="B962" s="40" t="n"/>
      <c r="C962" s="40" t="n"/>
      <c r="D962" s="41" t="n"/>
      <c r="E962" s="19">
        <f>IF($C962="","",IFERROR(INDEX('Food List'!$E$5:$E$146,MATCH($C962,'Food List'!$B$5:$B$146,0))*IF($D962="",1,$D962),""))</f>
        <v/>
      </c>
      <c r="F962" s="20">
        <f>IF($C962="","",IFERROR(INDEX('Food List'!$F$5:$F$146,MATCH($C962,'Food List'!$B$5:$B$146,0))*IF($D962="",1,$D962),""))</f>
        <v/>
      </c>
      <c r="G962" s="20">
        <f>IF($C962="","",IFERROR(INDEX('Food List'!$G$5:$G$146,MATCH($C962,'Food List'!$B$5:$B$146,0))*IF($D962="",1,$D962),""))</f>
        <v/>
      </c>
      <c r="H962" s="20">
        <f>IF($C962="","",IFERROR(INDEX('Food List'!$H$5:$H$146,MATCH($C962,'Food List'!$B$5:$B$146,0))*IF($D962="",1,$D962),""))</f>
        <v/>
      </c>
      <c r="I962" s="20">
        <f>IF($C962="","",IFERROR(INDEX('Food List'!$I$5:$I$146,MATCH($C962,'Food List'!$B$5:$B$146,0))*IF($D962="",1,$D962),""))</f>
        <v/>
      </c>
    </row>
    <row r="963">
      <c r="A963" s="39" t="n"/>
      <c r="B963" s="40" t="n"/>
      <c r="C963" s="40" t="n"/>
      <c r="D963" s="41" t="n"/>
      <c r="E963" s="19">
        <f>IF($C963="","",IFERROR(INDEX('Food List'!$E$5:$E$146,MATCH($C963,'Food List'!$B$5:$B$146,0))*IF($D963="",1,$D963),""))</f>
        <v/>
      </c>
      <c r="F963" s="20">
        <f>IF($C963="","",IFERROR(INDEX('Food List'!$F$5:$F$146,MATCH($C963,'Food List'!$B$5:$B$146,0))*IF($D963="",1,$D963),""))</f>
        <v/>
      </c>
      <c r="G963" s="20">
        <f>IF($C963="","",IFERROR(INDEX('Food List'!$G$5:$G$146,MATCH($C963,'Food List'!$B$5:$B$146,0))*IF($D963="",1,$D963),""))</f>
        <v/>
      </c>
      <c r="H963" s="20">
        <f>IF($C963="","",IFERROR(INDEX('Food List'!$H$5:$H$146,MATCH($C963,'Food List'!$B$5:$B$146,0))*IF($D963="",1,$D963),""))</f>
        <v/>
      </c>
      <c r="I963" s="20">
        <f>IF($C963="","",IFERROR(INDEX('Food List'!$I$5:$I$146,MATCH($C963,'Food List'!$B$5:$B$146,0))*IF($D963="",1,$D963),""))</f>
        <v/>
      </c>
    </row>
    <row r="964">
      <c r="A964" s="39" t="n"/>
      <c r="B964" s="40" t="n"/>
      <c r="C964" s="40" t="n"/>
      <c r="D964" s="41" t="n"/>
      <c r="E964" s="19">
        <f>IF($C964="","",IFERROR(INDEX('Food List'!$E$5:$E$146,MATCH($C964,'Food List'!$B$5:$B$146,0))*IF($D964="",1,$D964),""))</f>
        <v/>
      </c>
      <c r="F964" s="20">
        <f>IF($C964="","",IFERROR(INDEX('Food List'!$F$5:$F$146,MATCH($C964,'Food List'!$B$5:$B$146,0))*IF($D964="",1,$D964),""))</f>
        <v/>
      </c>
      <c r="G964" s="20">
        <f>IF($C964="","",IFERROR(INDEX('Food List'!$G$5:$G$146,MATCH($C964,'Food List'!$B$5:$B$146,0))*IF($D964="",1,$D964),""))</f>
        <v/>
      </c>
      <c r="H964" s="20">
        <f>IF($C964="","",IFERROR(INDEX('Food List'!$H$5:$H$146,MATCH($C964,'Food List'!$B$5:$B$146,0))*IF($D964="",1,$D964),""))</f>
        <v/>
      </c>
      <c r="I964" s="20">
        <f>IF($C964="","",IFERROR(INDEX('Food List'!$I$5:$I$146,MATCH($C964,'Food List'!$B$5:$B$146,0))*IF($D964="",1,$D964),""))</f>
        <v/>
      </c>
    </row>
    <row r="965">
      <c r="A965" s="39" t="n"/>
      <c r="B965" s="40" t="n"/>
      <c r="C965" s="40" t="n"/>
      <c r="D965" s="41" t="n"/>
      <c r="E965" s="19">
        <f>IF($C965="","",IFERROR(INDEX('Food List'!$E$5:$E$146,MATCH($C965,'Food List'!$B$5:$B$146,0))*IF($D965="",1,$D965),""))</f>
        <v/>
      </c>
      <c r="F965" s="20">
        <f>IF($C965="","",IFERROR(INDEX('Food List'!$F$5:$F$146,MATCH($C965,'Food List'!$B$5:$B$146,0))*IF($D965="",1,$D965),""))</f>
        <v/>
      </c>
      <c r="G965" s="20">
        <f>IF($C965="","",IFERROR(INDEX('Food List'!$G$5:$G$146,MATCH($C965,'Food List'!$B$5:$B$146,0))*IF($D965="",1,$D965),""))</f>
        <v/>
      </c>
      <c r="H965" s="20">
        <f>IF($C965="","",IFERROR(INDEX('Food List'!$H$5:$H$146,MATCH($C965,'Food List'!$B$5:$B$146,0))*IF($D965="",1,$D965),""))</f>
        <v/>
      </c>
      <c r="I965" s="20">
        <f>IF($C965="","",IFERROR(INDEX('Food List'!$I$5:$I$146,MATCH($C965,'Food List'!$B$5:$B$146,0))*IF($D965="",1,$D965),""))</f>
        <v/>
      </c>
    </row>
    <row r="966">
      <c r="A966" s="39" t="n"/>
      <c r="B966" s="40" t="n"/>
      <c r="C966" s="40" t="n"/>
      <c r="D966" s="41" t="n"/>
      <c r="E966" s="19">
        <f>IF($C966="","",IFERROR(INDEX('Food List'!$E$5:$E$146,MATCH($C966,'Food List'!$B$5:$B$146,0))*IF($D966="",1,$D966),""))</f>
        <v/>
      </c>
      <c r="F966" s="20">
        <f>IF($C966="","",IFERROR(INDEX('Food List'!$F$5:$F$146,MATCH($C966,'Food List'!$B$5:$B$146,0))*IF($D966="",1,$D966),""))</f>
        <v/>
      </c>
      <c r="G966" s="20">
        <f>IF($C966="","",IFERROR(INDEX('Food List'!$G$5:$G$146,MATCH($C966,'Food List'!$B$5:$B$146,0))*IF($D966="",1,$D966),""))</f>
        <v/>
      </c>
      <c r="H966" s="20">
        <f>IF($C966="","",IFERROR(INDEX('Food List'!$H$5:$H$146,MATCH($C966,'Food List'!$B$5:$B$146,0))*IF($D966="",1,$D966),""))</f>
        <v/>
      </c>
      <c r="I966" s="20">
        <f>IF($C966="","",IFERROR(INDEX('Food List'!$I$5:$I$146,MATCH($C966,'Food List'!$B$5:$B$146,0))*IF($D966="",1,$D966),""))</f>
        <v/>
      </c>
    </row>
    <row r="967">
      <c r="A967" s="39" t="n"/>
      <c r="B967" s="40" t="n"/>
      <c r="C967" s="40" t="n"/>
      <c r="D967" s="41" t="n"/>
      <c r="E967" s="19">
        <f>IF($C967="","",IFERROR(INDEX('Food List'!$E$5:$E$146,MATCH($C967,'Food List'!$B$5:$B$146,0))*IF($D967="",1,$D967),""))</f>
        <v/>
      </c>
      <c r="F967" s="20">
        <f>IF($C967="","",IFERROR(INDEX('Food List'!$F$5:$F$146,MATCH($C967,'Food List'!$B$5:$B$146,0))*IF($D967="",1,$D967),""))</f>
        <v/>
      </c>
      <c r="G967" s="20">
        <f>IF($C967="","",IFERROR(INDEX('Food List'!$G$5:$G$146,MATCH($C967,'Food List'!$B$5:$B$146,0))*IF($D967="",1,$D967),""))</f>
        <v/>
      </c>
      <c r="H967" s="20">
        <f>IF($C967="","",IFERROR(INDEX('Food List'!$H$5:$H$146,MATCH($C967,'Food List'!$B$5:$B$146,0))*IF($D967="",1,$D967),""))</f>
        <v/>
      </c>
      <c r="I967" s="20">
        <f>IF($C967="","",IFERROR(INDEX('Food List'!$I$5:$I$146,MATCH($C967,'Food List'!$B$5:$B$146,0))*IF($D967="",1,$D967),""))</f>
        <v/>
      </c>
    </row>
    <row r="968">
      <c r="A968" s="39" t="n"/>
      <c r="B968" s="40" t="n"/>
      <c r="C968" s="40" t="n"/>
      <c r="D968" s="41" t="n"/>
      <c r="E968" s="19">
        <f>IF($C968="","",IFERROR(INDEX('Food List'!$E$5:$E$146,MATCH($C968,'Food List'!$B$5:$B$146,0))*IF($D968="",1,$D968),""))</f>
        <v/>
      </c>
      <c r="F968" s="20">
        <f>IF($C968="","",IFERROR(INDEX('Food List'!$F$5:$F$146,MATCH($C968,'Food List'!$B$5:$B$146,0))*IF($D968="",1,$D968),""))</f>
        <v/>
      </c>
      <c r="G968" s="20">
        <f>IF($C968="","",IFERROR(INDEX('Food List'!$G$5:$G$146,MATCH($C968,'Food List'!$B$5:$B$146,0))*IF($D968="",1,$D968),""))</f>
        <v/>
      </c>
      <c r="H968" s="20">
        <f>IF($C968="","",IFERROR(INDEX('Food List'!$H$5:$H$146,MATCH($C968,'Food List'!$B$5:$B$146,0))*IF($D968="",1,$D968),""))</f>
        <v/>
      </c>
      <c r="I968" s="20">
        <f>IF($C968="","",IFERROR(INDEX('Food List'!$I$5:$I$146,MATCH($C968,'Food List'!$B$5:$B$146,0))*IF($D968="",1,$D968),""))</f>
        <v/>
      </c>
    </row>
    <row r="969">
      <c r="A969" s="39" t="n"/>
      <c r="B969" s="40" t="n"/>
      <c r="C969" s="40" t="n"/>
      <c r="D969" s="41" t="n"/>
      <c r="E969" s="19">
        <f>IF($C969="","",IFERROR(INDEX('Food List'!$E$5:$E$146,MATCH($C969,'Food List'!$B$5:$B$146,0))*IF($D969="",1,$D969),""))</f>
        <v/>
      </c>
      <c r="F969" s="20">
        <f>IF($C969="","",IFERROR(INDEX('Food List'!$F$5:$F$146,MATCH($C969,'Food List'!$B$5:$B$146,0))*IF($D969="",1,$D969),""))</f>
        <v/>
      </c>
      <c r="G969" s="20">
        <f>IF($C969="","",IFERROR(INDEX('Food List'!$G$5:$G$146,MATCH($C969,'Food List'!$B$5:$B$146,0))*IF($D969="",1,$D969),""))</f>
        <v/>
      </c>
      <c r="H969" s="20">
        <f>IF($C969="","",IFERROR(INDEX('Food List'!$H$5:$H$146,MATCH($C969,'Food List'!$B$5:$B$146,0))*IF($D969="",1,$D969),""))</f>
        <v/>
      </c>
      <c r="I969" s="20">
        <f>IF($C969="","",IFERROR(INDEX('Food List'!$I$5:$I$146,MATCH($C969,'Food List'!$B$5:$B$146,0))*IF($D969="",1,$D969),""))</f>
        <v/>
      </c>
    </row>
    <row r="970">
      <c r="A970" s="39" t="n"/>
      <c r="B970" s="40" t="n"/>
      <c r="C970" s="40" t="n"/>
      <c r="D970" s="41" t="n"/>
      <c r="E970" s="19">
        <f>IF($C970="","",IFERROR(INDEX('Food List'!$E$5:$E$146,MATCH($C970,'Food List'!$B$5:$B$146,0))*IF($D970="",1,$D970),""))</f>
        <v/>
      </c>
      <c r="F970" s="20">
        <f>IF($C970="","",IFERROR(INDEX('Food List'!$F$5:$F$146,MATCH($C970,'Food List'!$B$5:$B$146,0))*IF($D970="",1,$D970),""))</f>
        <v/>
      </c>
      <c r="G970" s="20">
        <f>IF($C970="","",IFERROR(INDEX('Food List'!$G$5:$G$146,MATCH($C970,'Food List'!$B$5:$B$146,0))*IF($D970="",1,$D970),""))</f>
        <v/>
      </c>
      <c r="H970" s="20">
        <f>IF($C970="","",IFERROR(INDEX('Food List'!$H$5:$H$146,MATCH($C970,'Food List'!$B$5:$B$146,0))*IF($D970="",1,$D970),""))</f>
        <v/>
      </c>
      <c r="I970" s="20">
        <f>IF($C970="","",IFERROR(INDEX('Food List'!$I$5:$I$146,MATCH($C970,'Food List'!$B$5:$B$146,0))*IF($D970="",1,$D970),""))</f>
        <v/>
      </c>
    </row>
    <row r="971">
      <c r="A971" s="39" t="n"/>
      <c r="B971" s="40" t="n"/>
      <c r="C971" s="40" t="n"/>
      <c r="D971" s="41" t="n"/>
      <c r="E971" s="19">
        <f>IF($C971="","",IFERROR(INDEX('Food List'!$E$5:$E$146,MATCH($C971,'Food List'!$B$5:$B$146,0))*IF($D971="",1,$D971),""))</f>
        <v/>
      </c>
      <c r="F971" s="20">
        <f>IF($C971="","",IFERROR(INDEX('Food List'!$F$5:$F$146,MATCH($C971,'Food List'!$B$5:$B$146,0))*IF($D971="",1,$D971),""))</f>
        <v/>
      </c>
      <c r="G971" s="20">
        <f>IF($C971="","",IFERROR(INDEX('Food List'!$G$5:$G$146,MATCH($C971,'Food List'!$B$5:$B$146,0))*IF($D971="",1,$D971),""))</f>
        <v/>
      </c>
      <c r="H971" s="20">
        <f>IF($C971="","",IFERROR(INDEX('Food List'!$H$5:$H$146,MATCH($C971,'Food List'!$B$5:$B$146,0))*IF($D971="",1,$D971),""))</f>
        <v/>
      </c>
      <c r="I971" s="20">
        <f>IF($C971="","",IFERROR(INDEX('Food List'!$I$5:$I$146,MATCH($C971,'Food List'!$B$5:$B$146,0))*IF($D971="",1,$D971),""))</f>
        <v/>
      </c>
    </row>
    <row r="972">
      <c r="A972" s="39" t="n"/>
      <c r="B972" s="40" t="n"/>
      <c r="C972" s="40" t="n"/>
      <c r="D972" s="41" t="n"/>
      <c r="E972" s="19">
        <f>IF($C972="","",IFERROR(INDEX('Food List'!$E$5:$E$146,MATCH($C972,'Food List'!$B$5:$B$146,0))*IF($D972="",1,$D972),""))</f>
        <v/>
      </c>
      <c r="F972" s="20">
        <f>IF($C972="","",IFERROR(INDEX('Food List'!$F$5:$F$146,MATCH($C972,'Food List'!$B$5:$B$146,0))*IF($D972="",1,$D972),""))</f>
        <v/>
      </c>
      <c r="G972" s="20">
        <f>IF($C972="","",IFERROR(INDEX('Food List'!$G$5:$G$146,MATCH($C972,'Food List'!$B$5:$B$146,0))*IF($D972="",1,$D972),""))</f>
        <v/>
      </c>
      <c r="H972" s="20">
        <f>IF($C972="","",IFERROR(INDEX('Food List'!$H$5:$H$146,MATCH($C972,'Food List'!$B$5:$B$146,0))*IF($D972="",1,$D972),""))</f>
        <v/>
      </c>
      <c r="I972" s="20">
        <f>IF($C972="","",IFERROR(INDEX('Food List'!$I$5:$I$146,MATCH($C972,'Food List'!$B$5:$B$146,0))*IF($D972="",1,$D972),""))</f>
        <v/>
      </c>
    </row>
    <row r="973">
      <c r="A973" s="39" t="n"/>
      <c r="B973" s="40" t="n"/>
      <c r="C973" s="40" t="n"/>
      <c r="D973" s="41" t="n"/>
      <c r="E973" s="19">
        <f>IF($C973="","",IFERROR(INDEX('Food List'!$E$5:$E$146,MATCH($C973,'Food List'!$B$5:$B$146,0))*IF($D973="",1,$D973),""))</f>
        <v/>
      </c>
      <c r="F973" s="20">
        <f>IF($C973="","",IFERROR(INDEX('Food List'!$F$5:$F$146,MATCH($C973,'Food List'!$B$5:$B$146,0))*IF($D973="",1,$D973),""))</f>
        <v/>
      </c>
      <c r="G973" s="20">
        <f>IF($C973="","",IFERROR(INDEX('Food List'!$G$5:$G$146,MATCH($C973,'Food List'!$B$5:$B$146,0))*IF($D973="",1,$D973),""))</f>
        <v/>
      </c>
      <c r="H973" s="20">
        <f>IF($C973="","",IFERROR(INDEX('Food List'!$H$5:$H$146,MATCH($C973,'Food List'!$B$5:$B$146,0))*IF($D973="",1,$D973),""))</f>
        <v/>
      </c>
      <c r="I973" s="20">
        <f>IF($C973="","",IFERROR(INDEX('Food List'!$I$5:$I$146,MATCH($C973,'Food List'!$B$5:$B$146,0))*IF($D973="",1,$D973),""))</f>
        <v/>
      </c>
    </row>
    <row r="974">
      <c r="A974" s="39" t="n"/>
      <c r="B974" s="40" t="n"/>
      <c r="C974" s="40" t="n"/>
      <c r="D974" s="41" t="n"/>
      <c r="E974" s="19">
        <f>IF($C974="","",IFERROR(INDEX('Food List'!$E$5:$E$146,MATCH($C974,'Food List'!$B$5:$B$146,0))*IF($D974="",1,$D974),""))</f>
        <v/>
      </c>
      <c r="F974" s="20">
        <f>IF($C974="","",IFERROR(INDEX('Food List'!$F$5:$F$146,MATCH($C974,'Food List'!$B$5:$B$146,0))*IF($D974="",1,$D974),""))</f>
        <v/>
      </c>
      <c r="G974" s="20">
        <f>IF($C974="","",IFERROR(INDEX('Food List'!$G$5:$G$146,MATCH($C974,'Food List'!$B$5:$B$146,0))*IF($D974="",1,$D974),""))</f>
        <v/>
      </c>
      <c r="H974" s="20">
        <f>IF($C974="","",IFERROR(INDEX('Food List'!$H$5:$H$146,MATCH($C974,'Food List'!$B$5:$B$146,0))*IF($D974="",1,$D974),""))</f>
        <v/>
      </c>
      <c r="I974" s="20">
        <f>IF($C974="","",IFERROR(INDEX('Food List'!$I$5:$I$146,MATCH($C974,'Food List'!$B$5:$B$146,0))*IF($D974="",1,$D974),""))</f>
        <v/>
      </c>
    </row>
    <row r="975">
      <c r="A975" s="39" t="n"/>
      <c r="B975" s="40" t="n"/>
      <c r="C975" s="40" t="n"/>
      <c r="D975" s="41" t="n"/>
      <c r="E975" s="19">
        <f>IF($C975="","",IFERROR(INDEX('Food List'!$E$5:$E$146,MATCH($C975,'Food List'!$B$5:$B$146,0))*IF($D975="",1,$D975),""))</f>
        <v/>
      </c>
      <c r="F975" s="20">
        <f>IF($C975="","",IFERROR(INDEX('Food List'!$F$5:$F$146,MATCH($C975,'Food List'!$B$5:$B$146,0))*IF($D975="",1,$D975),""))</f>
        <v/>
      </c>
      <c r="G975" s="20">
        <f>IF($C975="","",IFERROR(INDEX('Food List'!$G$5:$G$146,MATCH($C975,'Food List'!$B$5:$B$146,0))*IF($D975="",1,$D975),""))</f>
        <v/>
      </c>
      <c r="H975" s="20">
        <f>IF($C975="","",IFERROR(INDEX('Food List'!$H$5:$H$146,MATCH($C975,'Food List'!$B$5:$B$146,0))*IF($D975="",1,$D975),""))</f>
        <v/>
      </c>
      <c r="I975" s="20">
        <f>IF($C975="","",IFERROR(INDEX('Food List'!$I$5:$I$146,MATCH($C975,'Food List'!$B$5:$B$146,0))*IF($D975="",1,$D975),""))</f>
        <v/>
      </c>
    </row>
    <row r="976">
      <c r="A976" s="39" t="n"/>
      <c r="B976" s="40" t="n"/>
      <c r="C976" s="40" t="n"/>
      <c r="D976" s="41" t="n"/>
      <c r="E976" s="19">
        <f>IF($C976="","",IFERROR(INDEX('Food List'!$E$5:$E$146,MATCH($C976,'Food List'!$B$5:$B$146,0))*IF($D976="",1,$D976),""))</f>
        <v/>
      </c>
      <c r="F976" s="20">
        <f>IF($C976="","",IFERROR(INDEX('Food List'!$F$5:$F$146,MATCH($C976,'Food List'!$B$5:$B$146,0))*IF($D976="",1,$D976),""))</f>
        <v/>
      </c>
      <c r="G976" s="20">
        <f>IF($C976="","",IFERROR(INDEX('Food List'!$G$5:$G$146,MATCH($C976,'Food List'!$B$5:$B$146,0))*IF($D976="",1,$D976),""))</f>
        <v/>
      </c>
      <c r="H976" s="20">
        <f>IF($C976="","",IFERROR(INDEX('Food List'!$H$5:$H$146,MATCH($C976,'Food List'!$B$5:$B$146,0))*IF($D976="",1,$D976),""))</f>
        <v/>
      </c>
      <c r="I976" s="20">
        <f>IF($C976="","",IFERROR(INDEX('Food List'!$I$5:$I$146,MATCH($C976,'Food List'!$B$5:$B$146,0))*IF($D976="",1,$D976),""))</f>
        <v/>
      </c>
    </row>
    <row r="977">
      <c r="A977" s="39" t="n"/>
      <c r="B977" s="40" t="n"/>
      <c r="C977" s="40" t="n"/>
      <c r="D977" s="41" t="n"/>
      <c r="E977" s="19">
        <f>IF($C977="","",IFERROR(INDEX('Food List'!$E$5:$E$146,MATCH($C977,'Food List'!$B$5:$B$146,0))*IF($D977="",1,$D977),""))</f>
        <v/>
      </c>
      <c r="F977" s="20">
        <f>IF($C977="","",IFERROR(INDEX('Food List'!$F$5:$F$146,MATCH($C977,'Food List'!$B$5:$B$146,0))*IF($D977="",1,$D977),""))</f>
        <v/>
      </c>
      <c r="G977" s="20">
        <f>IF($C977="","",IFERROR(INDEX('Food List'!$G$5:$G$146,MATCH($C977,'Food List'!$B$5:$B$146,0))*IF($D977="",1,$D977),""))</f>
        <v/>
      </c>
      <c r="H977" s="20">
        <f>IF($C977="","",IFERROR(INDEX('Food List'!$H$5:$H$146,MATCH($C977,'Food List'!$B$5:$B$146,0))*IF($D977="",1,$D977),""))</f>
        <v/>
      </c>
      <c r="I977" s="20">
        <f>IF($C977="","",IFERROR(INDEX('Food List'!$I$5:$I$146,MATCH($C977,'Food List'!$B$5:$B$146,0))*IF($D977="",1,$D977),""))</f>
        <v/>
      </c>
    </row>
    <row r="978">
      <c r="A978" s="39" t="n"/>
      <c r="B978" s="40" t="n"/>
      <c r="C978" s="40" t="n"/>
      <c r="D978" s="41" t="n"/>
      <c r="E978" s="19">
        <f>IF($C978="","",IFERROR(INDEX('Food List'!$E$5:$E$146,MATCH($C978,'Food List'!$B$5:$B$146,0))*IF($D978="",1,$D978),""))</f>
        <v/>
      </c>
      <c r="F978" s="20">
        <f>IF($C978="","",IFERROR(INDEX('Food List'!$F$5:$F$146,MATCH($C978,'Food List'!$B$5:$B$146,0))*IF($D978="",1,$D978),""))</f>
        <v/>
      </c>
      <c r="G978" s="20">
        <f>IF($C978="","",IFERROR(INDEX('Food List'!$G$5:$G$146,MATCH($C978,'Food List'!$B$5:$B$146,0))*IF($D978="",1,$D978),""))</f>
        <v/>
      </c>
      <c r="H978" s="20">
        <f>IF($C978="","",IFERROR(INDEX('Food List'!$H$5:$H$146,MATCH($C978,'Food List'!$B$5:$B$146,0))*IF($D978="",1,$D978),""))</f>
        <v/>
      </c>
      <c r="I978" s="20">
        <f>IF($C978="","",IFERROR(INDEX('Food List'!$I$5:$I$146,MATCH($C978,'Food List'!$B$5:$B$146,0))*IF($D978="",1,$D978),""))</f>
        <v/>
      </c>
    </row>
    <row r="979">
      <c r="A979" s="39" t="n"/>
      <c r="B979" s="40" t="n"/>
      <c r="C979" s="40" t="n"/>
      <c r="D979" s="41" t="n"/>
      <c r="E979" s="19">
        <f>IF($C979="","",IFERROR(INDEX('Food List'!$E$5:$E$146,MATCH($C979,'Food List'!$B$5:$B$146,0))*IF($D979="",1,$D979),""))</f>
        <v/>
      </c>
      <c r="F979" s="20">
        <f>IF($C979="","",IFERROR(INDEX('Food List'!$F$5:$F$146,MATCH($C979,'Food List'!$B$5:$B$146,0))*IF($D979="",1,$D979),""))</f>
        <v/>
      </c>
      <c r="G979" s="20">
        <f>IF($C979="","",IFERROR(INDEX('Food List'!$G$5:$G$146,MATCH($C979,'Food List'!$B$5:$B$146,0))*IF($D979="",1,$D979),""))</f>
        <v/>
      </c>
      <c r="H979" s="20">
        <f>IF($C979="","",IFERROR(INDEX('Food List'!$H$5:$H$146,MATCH($C979,'Food List'!$B$5:$B$146,0))*IF($D979="",1,$D979),""))</f>
        <v/>
      </c>
      <c r="I979" s="20">
        <f>IF($C979="","",IFERROR(INDEX('Food List'!$I$5:$I$146,MATCH($C979,'Food List'!$B$5:$B$146,0))*IF($D979="",1,$D979),""))</f>
        <v/>
      </c>
    </row>
    <row r="980">
      <c r="A980" s="39" t="n"/>
      <c r="B980" s="40" t="n"/>
      <c r="C980" s="40" t="n"/>
      <c r="D980" s="41" t="n"/>
      <c r="E980" s="19">
        <f>IF($C980="","",IFERROR(INDEX('Food List'!$E$5:$E$146,MATCH($C980,'Food List'!$B$5:$B$146,0))*IF($D980="",1,$D980),""))</f>
        <v/>
      </c>
      <c r="F980" s="20">
        <f>IF($C980="","",IFERROR(INDEX('Food List'!$F$5:$F$146,MATCH($C980,'Food List'!$B$5:$B$146,0))*IF($D980="",1,$D980),""))</f>
        <v/>
      </c>
      <c r="G980" s="20">
        <f>IF($C980="","",IFERROR(INDEX('Food List'!$G$5:$G$146,MATCH($C980,'Food List'!$B$5:$B$146,0))*IF($D980="",1,$D980),""))</f>
        <v/>
      </c>
      <c r="H980" s="20">
        <f>IF($C980="","",IFERROR(INDEX('Food List'!$H$5:$H$146,MATCH($C980,'Food List'!$B$5:$B$146,0))*IF($D980="",1,$D980),""))</f>
        <v/>
      </c>
      <c r="I980" s="20">
        <f>IF($C980="","",IFERROR(INDEX('Food List'!$I$5:$I$146,MATCH($C980,'Food List'!$B$5:$B$146,0))*IF($D980="",1,$D980),""))</f>
        <v/>
      </c>
    </row>
    <row r="981">
      <c r="A981" s="39" t="n"/>
      <c r="B981" s="40" t="n"/>
      <c r="C981" s="40" t="n"/>
      <c r="D981" s="41" t="n"/>
      <c r="E981" s="19">
        <f>IF($C981="","",IFERROR(INDEX('Food List'!$E$5:$E$146,MATCH($C981,'Food List'!$B$5:$B$146,0))*IF($D981="",1,$D981),""))</f>
        <v/>
      </c>
      <c r="F981" s="20">
        <f>IF($C981="","",IFERROR(INDEX('Food List'!$F$5:$F$146,MATCH($C981,'Food List'!$B$5:$B$146,0))*IF($D981="",1,$D981),""))</f>
        <v/>
      </c>
      <c r="G981" s="20">
        <f>IF($C981="","",IFERROR(INDEX('Food List'!$G$5:$G$146,MATCH($C981,'Food List'!$B$5:$B$146,0))*IF($D981="",1,$D981),""))</f>
        <v/>
      </c>
      <c r="H981" s="20">
        <f>IF($C981="","",IFERROR(INDEX('Food List'!$H$5:$H$146,MATCH($C981,'Food List'!$B$5:$B$146,0))*IF($D981="",1,$D981),""))</f>
        <v/>
      </c>
      <c r="I981" s="20">
        <f>IF($C981="","",IFERROR(INDEX('Food List'!$I$5:$I$146,MATCH($C981,'Food List'!$B$5:$B$146,0))*IF($D981="",1,$D981),""))</f>
        <v/>
      </c>
    </row>
    <row r="982">
      <c r="A982" s="39" t="n"/>
      <c r="B982" s="40" t="n"/>
      <c r="C982" s="40" t="n"/>
      <c r="D982" s="41" t="n"/>
      <c r="E982" s="19">
        <f>IF($C982="","",IFERROR(INDEX('Food List'!$E$5:$E$146,MATCH($C982,'Food List'!$B$5:$B$146,0))*IF($D982="",1,$D982),""))</f>
        <v/>
      </c>
      <c r="F982" s="20">
        <f>IF($C982="","",IFERROR(INDEX('Food List'!$F$5:$F$146,MATCH($C982,'Food List'!$B$5:$B$146,0))*IF($D982="",1,$D982),""))</f>
        <v/>
      </c>
      <c r="G982" s="20">
        <f>IF($C982="","",IFERROR(INDEX('Food List'!$G$5:$G$146,MATCH($C982,'Food List'!$B$5:$B$146,0))*IF($D982="",1,$D982),""))</f>
        <v/>
      </c>
      <c r="H982" s="20">
        <f>IF($C982="","",IFERROR(INDEX('Food List'!$H$5:$H$146,MATCH($C982,'Food List'!$B$5:$B$146,0))*IF($D982="",1,$D982),""))</f>
        <v/>
      </c>
      <c r="I982" s="20">
        <f>IF($C982="","",IFERROR(INDEX('Food List'!$I$5:$I$146,MATCH($C982,'Food List'!$B$5:$B$146,0))*IF($D982="",1,$D982),""))</f>
        <v/>
      </c>
    </row>
    <row r="983">
      <c r="A983" s="39" t="n"/>
      <c r="B983" s="40" t="n"/>
      <c r="C983" s="40" t="n"/>
      <c r="D983" s="41" t="n"/>
      <c r="E983" s="19">
        <f>IF($C983="","",IFERROR(INDEX('Food List'!$E$5:$E$146,MATCH($C983,'Food List'!$B$5:$B$146,0))*IF($D983="",1,$D983),""))</f>
        <v/>
      </c>
      <c r="F983" s="20">
        <f>IF($C983="","",IFERROR(INDEX('Food List'!$F$5:$F$146,MATCH($C983,'Food List'!$B$5:$B$146,0))*IF($D983="",1,$D983),""))</f>
        <v/>
      </c>
      <c r="G983" s="20">
        <f>IF($C983="","",IFERROR(INDEX('Food List'!$G$5:$G$146,MATCH($C983,'Food List'!$B$5:$B$146,0))*IF($D983="",1,$D983),""))</f>
        <v/>
      </c>
      <c r="H983" s="20">
        <f>IF($C983="","",IFERROR(INDEX('Food List'!$H$5:$H$146,MATCH($C983,'Food List'!$B$5:$B$146,0))*IF($D983="",1,$D983),""))</f>
        <v/>
      </c>
      <c r="I983" s="20">
        <f>IF($C983="","",IFERROR(INDEX('Food List'!$I$5:$I$146,MATCH($C983,'Food List'!$B$5:$B$146,0))*IF($D983="",1,$D983),""))</f>
        <v/>
      </c>
    </row>
    <row r="984">
      <c r="A984" s="39" t="n"/>
      <c r="B984" s="40" t="n"/>
      <c r="C984" s="40" t="n"/>
      <c r="D984" s="41" t="n"/>
      <c r="E984" s="19">
        <f>IF($C984="","",IFERROR(INDEX('Food List'!$E$5:$E$146,MATCH($C984,'Food List'!$B$5:$B$146,0))*IF($D984="",1,$D984),""))</f>
        <v/>
      </c>
      <c r="F984" s="20">
        <f>IF($C984="","",IFERROR(INDEX('Food List'!$F$5:$F$146,MATCH($C984,'Food List'!$B$5:$B$146,0))*IF($D984="",1,$D984),""))</f>
        <v/>
      </c>
      <c r="G984" s="20">
        <f>IF($C984="","",IFERROR(INDEX('Food List'!$G$5:$G$146,MATCH($C984,'Food List'!$B$5:$B$146,0))*IF($D984="",1,$D984),""))</f>
        <v/>
      </c>
      <c r="H984" s="20">
        <f>IF($C984="","",IFERROR(INDEX('Food List'!$H$5:$H$146,MATCH($C984,'Food List'!$B$5:$B$146,0))*IF($D984="",1,$D984),""))</f>
        <v/>
      </c>
      <c r="I984" s="20">
        <f>IF($C984="","",IFERROR(INDEX('Food List'!$I$5:$I$146,MATCH($C984,'Food List'!$B$5:$B$146,0))*IF($D984="",1,$D984),""))</f>
        <v/>
      </c>
    </row>
    <row r="985">
      <c r="A985" s="39" t="n"/>
      <c r="B985" s="40" t="n"/>
      <c r="C985" s="40" t="n"/>
      <c r="D985" s="41" t="n"/>
      <c r="E985" s="19">
        <f>IF($C985="","",IFERROR(INDEX('Food List'!$E$5:$E$146,MATCH($C985,'Food List'!$B$5:$B$146,0))*IF($D985="",1,$D985),""))</f>
        <v/>
      </c>
      <c r="F985" s="20">
        <f>IF($C985="","",IFERROR(INDEX('Food List'!$F$5:$F$146,MATCH($C985,'Food List'!$B$5:$B$146,0))*IF($D985="",1,$D985),""))</f>
        <v/>
      </c>
      <c r="G985" s="20">
        <f>IF($C985="","",IFERROR(INDEX('Food List'!$G$5:$G$146,MATCH($C985,'Food List'!$B$5:$B$146,0))*IF($D985="",1,$D985),""))</f>
        <v/>
      </c>
      <c r="H985" s="20">
        <f>IF($C985="","",IFERROR(INDEX('Food List'!$H$5:$H$146,MATCH($C985,'Food List'!$B$5:$B$146,0))*IF($D985="",1,$D985),""))</f>
        <v/>
      </c>
      <c r="I985" s="20">
        <f>IF($C985="","",IFERROR(INDEX('Food List'!$I$5:$I$146,MATCH($C985,'Food List'!$B$5:$B$146,0))*IF($D985="",1,$D985),""))</f>
        <v/>
      </c>
    </row>
    <row r="986">
      <c r="A986" s="39" t="n"/>
      <c r="B986" s="40" t="n"/>
      <c r="C986" s="40" t="n"/>
      <c r="D986" s="41" t="n"/>
      <c r="E986" s="19">
        <f>IF($C986="","",IFERROR(INDEX('Food List'!$E$5:$E$146,MATCH($C986,'Food List'!$B$5:$B$146,0))*IF($D986="",1,$D986),""))</f>
        <v/>
      </c>
      <c r="F986" s="20">
        <f>IF($C986="","",IFERROR(INDEX('Food List'!$F$5:$F$146,MATCH($C986,'Food List'!$B$5:$B$146,0))*IF($D986="",1,$D986),""))</f>
        <v/>
      </c>
      <c r="G986" s="20">
        <f>IF($C986="","",IFERROR(INDEX('Food List'!$G$5:$G$146,MATCH($C986,'Food List'!$B$5:$B$146,0))*IF($D986="",1,$D986),""))</f>
        <v/>
      </c>
      <c r="H986" s="20">
        <f>IF($C986="","",IFERROR(INDEX('Food List'!$H$5:$H$146,MATCH($C986,'Food List'!$B$5:$B$146,0))*IF($D986="",1,$D986),""))</f>
        <v/>
      </c>
      <c r="I986" s="20">
        <f>IF($C986="","",IFERROR(INDEX('Food List'!$I$5:$I$146,MATCH($C986,'Food List'!$B$5:$B$146,0))*IF($D986="",1,$D986),""))</f>
        <v/>
      </c>
    </row>
    <row r="987">
      <c r="A987" s="39" t="n"/>
      <c r="B987" s="40" t="n"/>
      <c r="C987" s="40" t="n"/>
      <c r="D987" s="41" t="n"/>
      <c r="E987" s="19">
        <f>IF($C987="","",IFERROR(INDEX('Food List'!$E$5:$E$146,MATCH($C987,'Food List'!$B$5:$B$146,0))*IF($D987="",1,$D987),""))</f>
        <v/>
      </c>
      <c r="F987" s="20">
        <f>IF($C987="","",IFERROR(INDEX('Food List'!$F$5:$F$146,MATCH($C987,'Food List'!$B$5:$B$146,0))*IF($D987="",1,$D987),""))</f>
        <v/>
      </c>
      <c r="G987" s="20">
        <f>IF($C987="","",IFERROR(INDEX('Food List'!$G$5:$G$146,MATCH($C987,'Food List'!$B$5:$B$146,0))*IF($D987="",1,$D987),""))</f>
        <v/>
      </c>
      <c r="H987" s="20">
        <f>IF($C987="","",IFERROR(INDEX('Food List'!$H$5:$H$146,MATCH($C987,'Food List'!$B$5:$B$146,0))*IF($D987="",1,$D987),""))</f>
        <v/>
      </c>
      <c r="I987" s="20">
        <f>IF($C987="","",IFERROR(INDEX('Food List'!$I$5:$I$146,MATCH($C987,'Food List'!$B$5:$B$146,0))*IF($D987="",1,$D987),""))</f>
        <v/>
      </c>
    </row>
    <row r="988">
      <c r="A988" s="39" t="n"/>
      <c r="B988" s="40" t="n"/>
      <c r="C988" s="40" t="n"/>
      <c r="D988" s="41" t="n"/>
      <c r="E988" s="19">
        <f>IF($C988="","",IFERROR(INDEX('Food List'!$E$5:$E$146,MATCH($C988,'Food List'!$B$5:$B$146,0))*IF($D988="",1,$D988),""))</f>
        <v/>
      </c>
      <c r="F988" s="20">
        <f>IF($C988="","",IFERROR(INDEX('Food List'!$F$5:$F$146,MATCH($C988,'Food List'!$B$5:$B$146,0))*IF($D988="",1,$D988),""))</f>
        <v/>
      </c>
      <c r="G988" s="20">
        <f>IF($C988="","",IFERROR(INDEX('Food List'!$G$5:$G$146,MATCH($C988,'Food List'!$B$5:$B$146,0))*IF($D988="",1,$D988),""))</f>
        <v/>
      </c>
      <c r="H988" s="20">
        <f>IF($C988="","",IFERROR(INDEX('Food List'!$H$5:$H$146,MATCH($C988,'Food List'!$B$5:$B$146,0))*IF($D988="",1,$D988),""))</f>
        <v/>
      </c>
      <c r="I988" s="20">
        <f>IF($C988="","",IFERROR(INDEX('Food List'!$I$5:$I$146,MATCH($C988,'Food List'!$B$5:$B$146,0))*IF($D988="",1,$D988),""))</f>
        <v/>
      </c>
    </row>
    <row r="989">
      <c r="A989" s="39" t="n"/>
      <c r="B989" s="40" t="n"/>
      <c r="C989" s="40" t="n"/>
      <c r="D989" s="41" t="n"/>
      <c r="E989" s="19">
        <f>IF($C989="","",IFERROR(INDEX('Food List'!$E$5:$E$146,MATCH($C989,'Food List'!$B$5:$B$146,0))*IF($D989="",1,$D989),""))</f>
        <v/>
      </c>
      <c r="F989" s="20">
        <f>IF($C989="","",IFERROR(INDEX('Food List'!$F$5:$F$146,MATCH($C989,'Food List'!$B$5:$B$146,0))*IF($D989="",1,$D989),""))</f>
        <v/>
      </c>
      <c r="G989" s="20">
        <f>IF($C989="","",IFERROR(INDEX('Food List'!$G$5:$G$146,MATCH($C989,'Food List'!$B$5:$B$146,0))*IF($D989="",1,$D989),""))</f>
        <v/>
      </c>
      <c r="H989" s="20">
        <f>IF($C989="","",IFERROR(INDEX('Food List'!$H$5:$H$146,MATCH($C989,'Food List'!$B$5:$B$146,0))*IF($D989="",1,$D989),""))</f>
        <v/>
      </c>
      <c r="I989" s="20">
        <f>IF($C989="","",IFERROR(INDEX('Food List'!$I$5:$I$146,MATCH($C989,'Food List'!$B$5:$B$146,0))*IF($D989="",1,$D989),""))</f>
        <v/>
      </c>
    </row>
    <row r="990">
      <c r="A990" s="39" t="n"/>
      <c r="B990" s="40" t="n"/>
      <c r="C990" s="40" t="n"/>
      <c r="D990" s="41" t="n"/>
      <c r="E990" s="19">
        <f>IF($C990="","",IFERROR(INDEX('Food List'!$E$5:$E$146,MATCH($C990,'Food List'!$B$5:$B$146,0))*IF($D990="",1,$D990),""))</f>
        <v/>
      </c>
      <c r="F990" s="20">
        <f>IF($C990="","",IFERROR(INDEX('Food List'!$F$5:$F$146,MATCH($C990,'Food List'!$B$5:$B$146,0))*IF($D990="",1,$D990),""))</f>
        <v/>
      </c>
      <c r="G990" s="20">
        <f>IF($C990="","",IFERROR(INDEX('Food List'!$G$5:$G$146,MATCH($C990,'Food List'!$B$5:$B$146,0))*IF($D990="",1,$D990),""))</f>
        <v/>
      </c>
      <c r="H990" s="20">
        <f>IF($C990="","",IFERROR(INDEX('Food List'!$H$5:$H$146,MATCH($C990,'Food List'!$B$5:$B$146,0))*IF($D990="",1,$D990),""))</f>
        <v/>
      </c>
      <c r="I990" s="20">
        <f>IF($C990="","",IFERROR(INDEX('Food List'!$I$5:$I$146,MATCH($C990,'Food List'!$B$5:$B$146,0))*IF($D990="",1,$D990),""))</f>
        <v/>
      </c>
    </row>
    <row r="991">
      <c r="A991" s="39" t="n"/>
      <c r="B991" s="40" t="n"/>
      <c r="C991" s="40" t="n"/>
      <c r="D991" s="41" t="n"/>
      <c r="E991" s="19">
        <f>IF($C991="","",IFERROR(INDEX('Food List'!$E$5:$E$146,MATCH($C991,'Food List'!$B$5:$B$146,0))*IF($D991="",1,$D991),""))</f>
        <v/>
      </c>
      <c r="F991" s="20">
        <f>IF($C991="","",IFERROR(INDEX('Food List'!$F$5:$F$146,MATCH($C991,'Food List'!$B$5:$B$146,0))*IF($D991="",1,$D991),""))</f>
        <v/>
      </c>
      <c r="G991" s="20">
        <f>IF($C991="","",IFERROR(INDEX('Food List'!$G$5:$G$146,MATCH($C991,'Food List'!$B$5:$B$146,0))*IF($D991="",1,$D991),""))</f>
        <v/>
      </c>
      <c r="H991" s="20">
        <f>IF($C991="","",IFERROR(INDEX('Food List'!$H$5:$H$146,MATCH($C991,'Food List'!$B$5:$B$146,0))*IF($D991="",1,$D991),""))</f>
        <v/>
      </c>
      <c r="I991" s="20">
        <f>IF($C991="","",IFERROR(INDEX('Food List'!$I$5:$I$146,MATCH($C991,'Food List'!$B$5:$B$146,0))*IF($D991="",1,$D991),""))</f>
        <v/>
      </c>
    </row>
    <row r="992">
      <c r="A992" s="39" t="n"/>
      <c r="B992" s="40" t="n"/>
      <c r="C992" s="40" t="n"/>
      <c r="D992" s="41" t="n"/>
      <c r="E992" s="19">
        <f>IF($C992="","",IFERROR(INDEX('Food List'!$E$5:$E$146,MATCH($C992,'Food List'!$B$5:$B$146,0))*IF($D992="",1,$D992),""))</f>
        <v/>
      </c>
      <c r="F992" s="20">
        <f>IF($C992="","",IFERROR(INDEX('Food List'!$F$5:$F$146,MATCH($C992,'Food List'!$B$5:$B$146,0))*IF($D992="",1,$D992),""))</f>
        <v/>
      </c>
      <c r="G992" s="20">
        <f>IF($C992="","",IFERROR(INDEX('Food List'!$G$5:$G$146,MATCH($C992,'Food List'!$B$5:$B$146,0))*IF($D992="",1,$D992),""))</f>
        <v/>
      </c>
      <c r="H992" s="20">
        <f>IF($C992="","",IFERROR(INDEX('Food List'!$H$5:$H$146,MATCH($C992,'Food List'!$B$5:$B$146,0))*IF($D992="",1,$D992),""))</f>
        <v/>
      </c>
      <c r="I992" s="20">
        <f>IF($C992="","",IFERROR(INDEX('Food List'!$I$5:$I$146,MATCH($C992,'Food List'!$B$5:$B$146,0))*IF($D992="",1,$D992),""))</f>
        <v/>
      </c>
    </row>
    <row r="993">
      <c r="A993" s="39" t="n"/>
      <c r="B993" s="40" t="n"/>
      <c r="C993" s="40" t="n"/>
      <c r="D993" s="41" t="n"/>
      <c r="E993" s="19">
        <f>IF($C993="","",IFERROR(INDEX('Food List'!$E$5:$E$146,MATCH($C993,'Food List'!$B$5:$B$146,0))*IF($D993="",1,$D993),""))</f>
        <v/>
      </c>
      <c r="F993" s="20">
        <f>IF($C993="","",IFERROR(INDEX('Food List'!$F$5:$F$146,MATCH($C993,'Food List'!$B$5:$B$146,0))*IF($D993="",1,$D993),""))</f>
        <v/>
      </c>
      <c r="G993" s="20">
        <f>IF($C993="","",IFERROR(INDEX('Food List'!$G$5:$G$146,MATCH($C993,'Food List'!$B$5:$B$146,0))*IF($D993="",1,$D993),""))</f>
        <v/>
      </c>
      <c r="H993" s="20">
        <f>IF($C993="","",IFERROR(INDEX('Food List'!$H$5:$H$146,MATCH($C993,'Food List'!$B$5:$B$146,0))*IF($D993="",1,$D993),""))</f>
        <v/>
      </c>
      <c r="I993" s="20">
        <f>IF($C993="","",IFERROR(INDEX('Food List'!$I$5:$I$146,MATCH($C993,'Food List'!$B$5:$B$146,0))*IF($D993="",1,$D993),""))</f>
        <v/>
      </c>
    </row>
    <row r="994">
      <c r="A994" s="39" t="n"/>
      <c r="B994" s="40" t="n"/>
      <c r="C994" s="40" t="n"/>
      <c r="D994" s="41" t="n"/>
      <c r="E994" s="19">
        <f>IF($C994="","",IFERROR(INDEX('Food List'!$E$5:$E$146,MATCH($C994,'Food List'!$B$5:$B$146,0))*IF($D994="",1,$D994),""))</f>
        <v/>
      </c>
      <c r="F994" s="20">
        <f>IF($C994="","",IFERROR(INDEX('Food List'!$F$5:$F$146,MATCH($C994,'Food List'!$B$5:$B$146,0))*IF($D994="",1,$D994),""))</f>
        <v/>
      </c>
      <c r="G994" s="20">
        <f>IF($C994="","",IFERROR(INDEX('Food List'!$G$5:$G$146,MATCH($C994,'Food List'!$B$5:$B$146,0))*IF($D994="",1,$D994),""))</f>
        <v/>
      </c>
      <c r="H994" s="20">
        <f>IF($C994="","",IFERROR(INDEX('Food List'!$H$5:$H$146,MATCH($C994,'Food List'!$B$5:$B$146,0))*IF($D994="",1,$D994),""))</f>
        <v/>
      </c>
      <c r="I994" s="20">
        <f>IF($C994="","",IFERROR(INDEX('Food List'!$I$5:$I$146,MATCH($C994,'Food List'!$B$5:$B$146,0))*IF($D994="",1,$D994),""))</f>
        <v/>
      </c>
    </row>
    <row r="995">
      <c r="A995" s="39" t="n"/>
      <c r="B995" s="40" t="n"/>
      <c r="C995" s="40" t="n"/>
      <c r="D995" s="41" t="n"/>
      <c r="E995" s="19">
        <f>IF($C995="","",IFERROR(INDEX('Food List'!$E$5:$E$146,MATCH($C995,'Food List'!$B$5:$B$146,0))*IF($D995="",1,$D995),""))</f>
        <v/>
      </c>
      <c r="F995" s="20">
        <f>IF($C995="","",IFERROR(INDEX('Food List'!$F$5:$F$146,MATCH($C995,'Food List'!$B$5:$B$146,0))*IF($D995="",1,$D995),""))</f>
        <v/>
      </c>
      <c r="G995" s="20">
        <f>IF($C995="","",IFERROR(INDEX('Food List'!$G$5:$G$146,MATCH($C995,'Food List'!$B$5:$B$146,0))*IF($D995="",1,$D995),""))</f>
        <v/>
      </c>
      <c r="H995" s="20">
        <f>IF($C995="","",IFERROR(INDEX('Food List'!$H$5:$H$146,MATCH($C995,'Food List'!$B$5:$B$146,0))*IF($D995="",1,$D995),""))</f>
        <v/>
      </c>
      <c r="I995" s="20">
        <f>IF($C995="","",IFERROR(INDEX('Food List'!$I$5:$I$146,MATCH($C995,'Food List'!$B$5:$B$146,0))*IF($D995="",1,$D995),""))</f>
        <v/>
      </c>
    </row>
    <row r="996">
      <c r="A996" s="39" t="n"/>
      <c r="B996" s="40" t="n"/>
      <c r="C996" s="40" t="n"/>
      <c r="D996" s="41" t="n"/>
      <c r="E996" s="19">
        <f>IF($C996="","",IFERROR(INDEX('Food List'!$E$5:$E$146,MATCH($C996,'Food List'!$B$5:$B$146,0))*IF($D996="",1,$D996),""))</f>
        <v/>
      </c>
      <c r="F996" s="20">
        <f>IF($C996="","",IFERROR(INDEX('Food List'!$F$5:$F$146,MATCH($C996,'Food List'!$B$5:$B$146,0))*IF($D996="",1,$D996),""))</f>
        <v/>
      </c>
      <c r="G996" s="20">
        <f>IF($C996="","",IFERROR(INDEX('Food List'!$G$5:$G$146,MATCH($C996,'Food List'!$B$5:$B$146,0))*IF($D996="",1,$D996),""))</f>
        <v/>
      </c>
      <c r="H996" s="20">
        <f>IF($C996="","",IFERROR(INDEX('Food List'!$H$5:$H$146,MATCH($C996,'Food List'!$B$5:$B$146,0))*IF($D996="",1,$D996),""))</f>
        <v/>
      </c>
      <c r="I996" s="20">
        <f>IF($C996="","",IFERROR(INDEX('Food List'!$I$5:$I$146,MATCH($C996,'Food List'!$B$5:$B$146,0))*IF($D996="",1,$D996),""))</f>
        <v/>
      </c>
    </row>
    <row r="997">
      <c r="A997" s="39" t="n"/>
      <c r="B997" s="40" t="n"/>
      <c r="C997" s="40" t="n"/>
      <c r="D997" s="41" t="n"/>
      <c r="E997" s="19">
        <f>IF($C997="","",IFERROR(INDEX('Food List'!$E$5:$E$146,MATCH($C997,'Food List'!$B$5:$B$146,0))*IF($D997="",1,$D997),""))</f>
        <v/>
      </c>
      <c r="F997" s="20">
        <f>IF($C997="","",IFERROR(INDEX('Food List'!$F$5:$F$146,MATCH($C997,'Food List'!$B$5:$B$146,0))*IF($D997="",1,$D997),""))</f>
        <v/>
      </c>
      <c r="G997" s="20">
        <f>IF($C997="","",IFERROR(INDEX('Food List'!$G$5:$G$146,MATCH($C997,'Food List'!$B$5:$B$146,0))*IF($D997="",1,$D997),""))</f>
        <v/>
      </c>
      <c r="H997" s="20">
        <f>IF($C997="","",IFERROR(INDEX('Food List'!$H$5:$H$146,MATCH($C997,'Food List'!$B$5:$B$146,0))*IF($D997="",1,$D997),""))</f>
        <v/>
      </c>
      <c r="I997" s="20">
        <f>IF($C997="","",IFERROR(INDEX('Food List'!$I$5:$I$146,MATCH($C997,'Food List'!$B$5:$B$146,0))*IF($D997="",1,$D997),""))</f>
        <v/>
      </c>
    </row>
    <row r="998">
      <c r="A998" s="39" t="n"/>
      <c r="B998" s="40" t="n"/>
      <c r="C998" s="40" t="n"/>
      <c r="D998" s="41" t="n"/>
      <c r="E998" s="19">
        <f>IF($C998="","",IFERROR(INDEX('Food List'!$E$5:$E$146,MATCH($C998,'Food List'!$B$5:$B$146,0))*IF($D998="",1,$D998),""))</f>
        <v/>
      </c>
      <c r="F998" s="20">
        <f>IF($C998="","",IFERROR(INDEX('Food List'!$F$5:$F$146,MATCH($C998,'Food List'!$B$5:$B$146,0))*IF($D998="",1,$D998),""))</f>
        <v/>
      </c>
      <c r="G998" s="20">
        <f>IF($C998="","",IFERROR(INDEX('Food List'!$G$5:$G$146,MATCH($C998,'Food List'!$B$5:$B$146,0))*IF($D998="",1,$D998),""))</f>
        <v/>
      </c>
      <c r="H998" s="20">
        <f>IF($C998="","",IFERROR(INDEX('Food List'!$H$5:$H$146,MATCH($C998,'Food List'!$B$5:$B$146,0))*IF($D998="",1,$D998),""))</f>
        <v/>
      </c>
      <c r="I998" s="20">
        <f>IF($C998="","",IFERROR(INDEX('Food List'!$I$5:$I$146,MATCH($C998,'Food List'!$B$5:$B$146,0))*IF($D998="",1,$D998),""))</f>
        <v/>
      </c>
    </row>
    <row r="999">
      <c r="A999" s="39" t="n"/>
      <c r="B999" s="40" t="n"/>
      <c r="C999" s="40" t="n"/>
      <c r="D999" s="41" t="n"/>
      <c r="E999" s="19">
        <f>IF($C999="","",IFERROR(INDEX('Food List'!$E$5:$E$146,MATCH($C999,'Food List'!$B$5:$B$146,0))*IF($D999="",1,$D999),""))</f>
        <v/>
      </c>
      <c r="F999" s="20">
        <f>IF($C999="","",IFERROR(INDEX('Food List'!$F$5:$F$146,MATCH($C999,'Food List'!$B$5:$B$146,0))*IF($D999="",1,$D999),""))</f>
        <v/>
      </c>
      <c r="G999" s="20">
        <f>IF($C999="","",IFERROR(INDEX('Food List'!$G$5:$G$146,MATCH($C999,'Food List'!$B$5:$B$146,0))*IF($D999="",1,$D999),""))</f>
        <v/>
      </c>
      <c r="H999" s="20">
        <f>IF($C999="","",IFERROR(INDEX('Food List'!$H$5:$H$146,MATCH($C999,'Food List'!$B$5:$B$146,0))*IF($D999="",1,$D999),""))</f>
        <v/>
      </c>
      <c r="I999" s="20">
        <f>IF($C999="","",IFERROR(INDEX('Food List'!$I$5:$I$146,MATCH($C999,'Food List'!$B$5:$B$146,0))*IF($D999="",1,$D999),""))</f>
        <v/>
      </c>
    </row>
    <row r="1000">
      <c r="A1000" s="39" t="n"/>
      <c r="B1000" s="40" t="n"/>
      <c r="C1000" s="40" t="n"/>
      <c r="D1000" s="41" t="n"/>
      <c r="E1000" s="19">
        <f>IF($C1000="","",IFERROR(INDEX('Food List'!$E$5:$E$146,MATCH($C1000,'Food List'!$B$5:$B$146,0))*IF($D1000="",1,$D1000),""))</f>
        <v/>
      </c>
      <c r="F1000" s="20">
        <f>IF($C1000="","",IFERROR(INDEX('Food List'!$F$5:$F$146,MATCH($C1000,'Food List'!$B$5:$B$146,0))*IF($D1000="",1,$D1000),""))</f>
        <v/>
      </c>
      <c r="G1000" s="20">
        <f>IF($C1000="","",IFERROR(INDEX('Food List'!$G$5:$G$146,MATCH($C1000,'Food List'!$B$5:$B$146,0))*IF($D1000="",1,$D1000),""))</f>
        <v/>
      </c>
      <c r="H1000" s="20">
        <f>IF($C1000="","",IFERROR(INDEX('Food List'!$H$5:$H$146,MATCH($C1000,'Food List'!$B$5:$B$146,0))*IF($D1000="",1,$D1000),""))</f>
        <v/>
      </c>
      <c r="I1000" s="20">
        <f>IF($C1000="","",IFERROR(INDEX('Food List'!$I$5:$I$146,MATCH($C1000,'Food List'!$B$5:$B$146,0))*IF($D1000="",1,$D1000),""))</f>
        <v/>
      </c>
    </row>
    <row r="1001">
      <c r="A1001" s="39" t="n"/>
      <c r="B1001" s="40" t="n"/>
      <c r="C1001" s="40" t="n"/>
      <c r="D1001" s="41" t="n"/>
      <c r="E1001" s="19">
        <f>IF($C1001="","",IFERROR(INDEX('Food List'!$E$5:$E$146,MATCH($C1001,'Food List'!$B$5:$B$146,0))*IF($D1001="",1,$D1001),""))</f>
        <v/>
      </c>
      <c r="F1001" s="20">
        <f>IF($C1001="","",IFERROR(INDEX('Food List'!$F$5:$F$146,MATCH($C1001,'Food List'!$B$5:$B$146,0))*IF($D1001="",1,$D1001),""))</f>
        <v/>
      </c>
      <c r="G1001" s="20">
        <f>IF($C1001="","",IFERROR(INDEX('Food List'!$G$5:$G$146,MATCH($C1001,'Food List'!$B$5:$B$146,0))*IF($D1001="",1,$D1001),""))</f>
        <v/>
      </c>
      <c r="H1001" s="20">
        <f>IF($C1001="","",IFERROR(INDEX('Food List'!$H$5:$H$146,MATCH($C1001,'Food List'!$B$5:$B$146,0))*IF($D1001="",1,$D1001),""))</f>
        <v/>
      </c>
      <c r="I1001" s="20">
        <f>IF($C1001="","",IFERROR(INDEX('Food List'!$I$5:$I$146,MATCH($C1001,'Food List'!$B$5:$B$146,0))*IF($D1001="",1,$D1001),""))</f>
        <v/>
      </c>
    </row>
    <row r="1002">
      <c r="A1002" s="39" t="n"/>
      <c r="B1002" s="40" t="n"/>
      <c r="C1002" s="40" t="n"/>
      <c r="D1002" s="41" t="n"/>
      <c r="E1002" s="19">
        <f>IF($C1002="","",IFERROR(INDEX('Food List'!$E$5:$E$146,MATCH($C1002,'Food List'!$B$5:$B$146,0))*IF($D1002="",1,$D1002),""))</f>
        <v/>
      </c>
      <c r="F1002" s="20">
        <f>IF($C1002="","",IFERROR(INDEX('Food List'!$F$5:$F$146,MATCH($C1002,'Food List'!$B$5:$B$146,0))*IF($D1002="",1,$D1002),""))</f>
        <v/>
      </c>
      <c r="G1002" s="20">
        <f>IF($C1002="","",IFERROR(INDEX('Food List'!$G$5:$G$146,MATCH($C1002,'Food List'!$B$5:$B$146,0))*IF($D1002="",1,$D1002),""))</f>
        <v/>
      </c>
      <c r="H1002" s="20">
        <f>IF($C1002="","",IFERROR(INDEX('Food List'!$H$5:$H$146,MATCH($C1002,'Food List'!$B$5:$B$146,0))*IF($D1002="",1,$D1002),""))</f>
        <v/>
      </c>
      <c r="I1002" s="20">
        <f>IF($C1002="","",IFERROR(INDEX('Food List'!$I$5:$I$146,MATCH($C1002,'Food List'!$B$5:$B$146,0))*IF($D1002="",1,$D1002),""))</f>
        <v/>
      </c>
    </row>
    <row r="1003">
      <c r="A1003" s="39" t="n"/>
      <c r="B1003" s="40" t="n"/>
      <c r="C1003" s="40" t="n"/>
      <c r="D1003" s="41" t="n"/>
      <c r="E1003" s="19">
        <f>IF($C1003="","",IFERROR(INDEX('Food List'!$E$5:$E$146,MATCH($C1003,'Food List'!$B$5:$B$146,0))*IF($D1003="",1,$D1003),""))</f>
        <v/>
      </c>
      <c r="F1003" s="20">
        <f>IF($C1003="","",IFERROR(INDEX('Food List'!$F$5:$F$146,MATCH($C1003,'Food List'!$B$5:$B$146,0))*IF($D1003="",1,$D1003),""))</f>
        <v/>
      </c>
      <c r="G1003" s="20">
        <f>IF($C1003="","",IFERROR(INDEX('Food List'!$G$5:$G$146,MATCH($C1003,'Food List'!$B$5:$B$146,0))*IF($D1003="",1,$D1003),""))</f>
        <v/>
      </c>
      <c r="H1003" s="20">
        <f>IF($C1003="","",IFERROR(INDEX('Food List'!$H$5:$H$146,MATCH($C1003,'Food List'!$B$5:$B$146,0))*IF($D1003="",1,$D1003),""))</f>
        <v/>
      </c>
      <c r="I1003" s="20">
        <f>IF($C1003="","",IFERROR(INDEX('Food List'!$I$5:$I$146,MATCH($C1003,'Food List'!$B$5:$B$146,0))*IF($D1003="",1,$D1003),""))</f>
        <v/>
      </c>
    </row>
    <row r="1004">
      <c r="A1004" s="39" t="n"/>
      <c r="B1004" s="40" t="n"/>
      <c r="C1004" s="40" t="n"/>
      <c r="D1004" s="41" t="n"/>
      <c r="E1004" s="19">
        <f>IF($C1004="","",IFERROR(INDEX('Food List'!$E$5:$E$146,MATCH($C1004,'Food List'!$B$5:$B$146,0))*IF($D1004="",1,$D1004),""))</f>
        <v/>
      </c>
      <c r="F1004" s="20">
        <f>IF($C1004="","",IFERROR(INDEX('Food List'!$F$5:$F$146,MATCH($C1004,'Food List'!$B$5:$B$146,0))*IF($D1004="",1,$D1004),""))</f>
        <v/>
      </c>
      <c r="G1004" s="20">
        <f>IF($C1004="","",IFERROR(INDEX('Food List'!$G$5:$G$146,MATCH($C1004,'Food List'!$B$5:$B$146,0))*IF($D1004="",1,$D1004),""))</f>
        <v/>
      </c>
      <c r="H1004" s="20">
        <f>IF($C1004="","",IFERROR(INDEX('Food List'!$H$5:$H$146,MATCH($C1004,'Food List'!$B$5:$B$146,0))*IF($D1004="",1,$D1004),""))</f>
        <v/>
      </c>
      <c r="I1004" s="20">
        <f>IF($C1004="","",IFERROR(INDEX('Food List'!$I$5:$I$146,MATCH($C1004,'Food List'!$B$5:$B$146,0))*IF($D1004="",1,$D1004),""))</f>
        <v/>
      </c>
    </row>
  </sheetData>
  <dataValidations count="3">
    <dataValidation sqref="B5:B1004" showDropDown="0" showInputMessage="0" showErrorMessage="1" allowBlank="1" errorTitle="Not on the list" error="Pick an item from the dropdown list." type="list">
      <formula1>=Lists!$L$2:$L$5</formula1>
    </dataValidation>
    <dataValidation sqref="C5:C1004" showDropDown="0" showInputMessage="0" showErrorMessage="1" allowBlank="1" errorTitle="Not on the list" error="Pick an item from the dropdown list." promptTitle="Tip" prompt="Start typing or scroll. Add new foods in Food List &gt; My Foods." type="list">
      <formula1>='Food List'!$B$5:$B$146</formula1>
    </dataValidation>
    <dataValidation sqref="A5:A1004" showDropDown="0" showInputMessage="0" showErrorMessage="1" allowBlank="1" error="Type a date, for example 10/14/2026." type="date" operator="greaterThan">
      <formula1>36526</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1B3B2F"/>
    <outlinePr summaryBelow="1" summaryRight="1"/>
    <pageSetUpPr fitToPage="1"/>
  </sheetPr>
  <dimension ref="A1:L8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7"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8" customWidth="1" min="11" max="11"/>
    <col width="14" customWidth="1" min="12" max="12"/>
  </cols>
  <sheetData>
    <row r="1" ht="34" customHeight="1">
      <c r="A1" s="1" t="inlineStr">
        <is>
          <t>Daily Totals (84 days)</t>
        </is>
      </c>
      <c r="B1" s="2" t="n"/>
      <c r="C1" s="2" t="n"/>
      <c r="D1" s="2" t="n"/>
      <c r="E1" s="2" t="n"/>
      <c r="F1" s="2" t="n"/>
      <c r="G1" s="2" t="n"/>
      <c r="H1" s="2" t="n"/>
      <c r="I1" s="2" t="n"/>
      <c r="J1" s="2" t="n"/>
      <c r="K1" s="2" t="n"/>
      <c r="L1" s="2" t="n"/>
    </row>
    <row r="2" ht="20" customHeight="1">
      <c r="A2" s="3" t="inlineStr">
        <is>
          <t>Fills in from your Food Log. A check mark = protein target hit (within 5 g).</t>
        </is>
      </c>
      <c r="B2" s="2" t="n"/>
      <c r="C2" s="2" t="n"/>
      <c r="D2" s="2" t="n"/>
      <c r="E2" s="2" t="n"/>
      <c r="F2" s="2" t="n"/>
      <c r="G2" s="2" t="n"/>
      <c r="H2" s="2" t="n"/>
      <c r="I2" s="2" t="n"/>
      <c r="J2" s="2" t="n"/>
      <c r="K2" s="2" t="n"/>
      <c r="L2" s="2" t="n"/>
    </row>
    <row r="3" ht="4" customHeight="1">
      <c r="A3" s="4" t="n"/>
      <c r="B3" s="4" t="n"/>
      <c r="C3" s="4" t="n"/>
      <c r="D3" s="4" t="n"/>
      <c r="E3" s="4" t="n"/>
      <c r="F3" s="4" t="n"/>
      <c r="G3" s="4" t="n"/>
      <c r="H3" s="4" t="n"/>
      <c r="I3" s="4" t="n"/>
      <c r="J3" s="4" t="n"/>
      <c r="K3" s="4" t="n"/>
      <c r="L3" s="4" t="n"/>
    </row>
    <row r="4" ht="30" customHeight="1">
      <c r="A4" s="17" t="inlineStr">
        <is>
          <t>Day</t>
        </is>
      </c>
      <c r="B4" s="17" t="inlineStr">
        <is>
          <t>Date</t>
        </is>
      </c>
      <c r="C4" s="17" t="inlineStr">
        <is>
          <t>Week</t>
        </is>
      </c>
      <c r="D4" s="17" t="inlineStr">
        <is>
          <t>Calories</t>
        </is>
      </c>
      <c r="E4" s="17" t="inlineStr">
        <is>
          <t>Protein (g)</t>
        </is>
      </c>
      <c r="F4" s="17" t="inlineStr">
        <is>
          <t>Carbs (g)</t>
        </is>
      </c>
      <c r="G4" s="17" t="inlineStr">
        <is>
          <t>Fat (g)</t>
        </is>
      </c>
      <c r="H4" s="17" t="inlineStr">
        <is>
          <t>Fiber (g)</t>
        </is>
      </c>
      <c r="I4" s="17" t="inlineStr">
        <is>
          <t>Protein target</t>
        </is>
      </c>
      <c r="J4" s="17" t="inlineStr">
        <is>
          <t>Protein %</t>
        </is>
      </c>
      <c r="K4" s="17" t="inlineStr">
        <is>
          <t>Hit?</t>
        </is>
      </c>
      <c r="L4" s="17" t="inlineStr">
        <is>
          <t>Calories vs target</t>
        </is>
      </c>
    </row>
    <row r="5">
      <c r="A5" s="42" t="n">
        <v>1</v>
      </c>
      <c r="B5" s="43">
        <f>Targets!$C$35+A5-1</f>
        <v/>
      </c>
      <c r="C5" s="42">
        <f>INT((A5-1)/7)+1</f>
        <v/>
      </c>
      <c r="D5" s="44">
        <f>SUMIFS('Food Log'!$E$5:$E$1004,'Food Log'!$A$5:$A$1004,$B5)</f>
        <v/>
      </c>
      <c r="E5" s="45">
        <f>SUMIFS('Food Log'!$F$5:$F$1004,'Food Log'!$A$5:$A$1004,$B5)</f>
        <v/>
      </c>
      <c r="F5" s="45">
        <f>SUMIFS('Food Log'!$G$5:$G$1004,'Food Log'!$A$5:$A$1004,$B5)</f>
        <v/>
      </c>
      <c r="G5" s="45">
        <f>SUMIFS('Food Log'!$H$5:$H$1004,'Food Log'!$A$5:$A$1004,$B5)</f>
        <v/>
      </c>
      <c r="H5" s="45">
        <f>SUMIFS('Food Log'!$I$5:$I$1004,'Food Log'!$A$5:$A$1004,$B5)</f>
        <v/>
      </c>
      <c r="I5" s="44">
        <f>Targets!$C$28</f>
        <v/>
      </c>
      <c r="J5" s="46">
        <f>IF(D5=0,"",E5/I5)</f>
        <v/>
      </c>
      <c r="K5" s="47">
        <f>IF(D5=0,"",IF(E5&gt;=I5-5,"✓",""))</f>
        <v/>
      </c>
      <c r="L5" s="48">
        <f>IF(D5=0,"",D5-Targets!$C$27)</f>
        <v/>
      </c>
    </row>
    <row r="6">
      <c r="A6" s="42" t="n">
        <v>2</v>
      </c>
      <c r="B6" s="43">
        <f>Targets!$C$35+A6-1</f>
        <v/>
      </c>
      <c r="C6" s="42">
        <f>INT((A6-1)/7)+1</f>
        <v/>
      </c>
      <c r="D6" s="44">
        <f>SUMIFS('Food Log'!$E$5:$E$1004,'Food Log'!$A$5:$A$1004,$B6)</f>
        <v/>
      </c>
      <c r="E6" s="45">
        <f>SUMIFS('Food Log'!$F$5:$F$1004,'Food Log'!$A$5:$A$1004,$B6)</f>
        <v/>
      </c>
      <c r="F6" s="45">
        <f>SUMIFS('Food Log'!$G$5:$G$1004,'Food Log'!$A$5:$A$1004,$B6)</f>
        <v/>
      </c>
      <c r="G6" s="45">
        <f>SUMIFS('Food Log'!$H$5:$H$1004,'Food Log'!$A$5:$A$1004,$B6)</f>
        <v/>
      </c>
      <c r="H6" s="45">
        <f>SUMIFS('Food Log'!$I$5:$I$1004,'Food Log'!$A$5:$A$1004,$B6)</f>
        <v/>
      </c>
      <c r="I6" s="44">
        <f>Targets!$C$28</f>
        <v/>
      </c>
      <c r="J6" s="46">
        <f>IF(D6=0,"",E6/I6)</f>
        <v/>
      </c>
      <c r="K6" s="47">
        <f>IF(D6=0,"",IF(E6&gt;=I6-5,"✓",""))</f>
        <v/>
      </c>
      <c r="L6" s="48">
        <f>IF(D6=0,"",D6-Targets!$C$27)</f>
        <v/>
      </c>
    </row>
    <row r="7">
      <c r="A7" s="42" t="n">
        <v>3</v>
      </c>
      <c r="B7" s="43">
        <f>Targets!$C$35+A7-1</f>
        <v/>
      </c>
      <c r="C7" s="42">
        <f>INT((A7-1)/7)+1</f>
        <v/>
      </c>
      <c r="D7" s="44">
        <f>SUMIFS('Food Log'!$E$5:$E$1004,'Food Log'!$A$5:$A$1004,$B7)</f>
        <v/>
      </c>
      <c r="E7" s="45">
        <f>SUMIFS('Food Log'!$F$5:$F$1004,'Food Log'!$A$5:$A$1004,$B7)</f>
        <v/>
      </c>
      <c r="F7" s="45">
        <f>SUMIFS('Food Log'!$G$5:$G$1004,'Food Log'!$A$5:$A$1004,$B7)</f>
        <v/>
      </c>
      <c r="G7" s="45">
        <f>SUMIFS('Food Log'!$H$5:$H$1004,'Food Log'!$A$5:$A$1004,$B7)</f>
        <v/>
      </c>
      <c r="H7" s="45">
        <f>SUMIFS('Food Log'!$I$5:$I$1004,'Food Log'!$A$5:$A$1004,$B7)</f>
        <v/>
      </c>
      <c r="I7" s="44">
        <f>Targets!$C$28</f>
        <v/>
      </c>
      <c r="J7" s="46">
        <f>IF(D7=0,"",E7/I7)</f>
        <v/>
      </c>
      <c r="K7" s="47">
        <f>IF(D7=0,"",IF(E7&gt;=I7-5,"✓",""))</f>
        <v/>
      </c>
      <c r="L7" s="48">
        <f>IF(D7=0,"",D7-Targets!$C$27)</f>
        <v/>
      </c>
    </row>
    <row r="8">
      <c r="A8" s="42" t="n">
        <v>4</v>
      </c>
      <c r="B8" s="43">
        <f>Targets!$C$35+A8-1</f>
        <v/>
      </c>
      <c r="C8" s="42">
        <f>INT((A8-1)/7)+1</f>
        <v/>
      </c>
      <c r="D8" s="44">
        <f>SUMIFS('Food Log'!$E$5:$E$1004,'Food Log'!$A$5:$A$1004,$B8)</f>
        <v/>
      </c>
      <c r="E8" s="45">
        <f>SUMIFS('Food Log'!$F$5:$F$1004,'Food Log'!$A$5:$A$1004,$B8)</f>
        <v/>
      </c>
      <c r="F8" s="45">
        <f>SUMIFS('Food Log'!$G$5:$G$1004,'Food Log'!$A$5:$A$1004,$B8)</f>
        <v/>
      </c>
      <c r="G8" s="45">
        <f>SUMIFS('Food Log'!$H$5:$H$1004,'Food Log'!$A$5:$A$1004,$B8)</f>
        <v/>
      </c>
      <c r="H8" s="45">
        <f>SUMIFS('Food Log'!$I$5:$I$1004,'Food Log'!$A$5:$A$1004,$B8)</f>
        <v/>
      </c>
      <c r="I8" s="44">
        <f>Targets!$C$28</f>
        <v/>
      </c>
      <c r="J8" s="46">
        <f>IF(D8=0,"",E8/I8)</f>
        <v/>
      </c>
      <c r="K8" s="47">
        <f>IF(D8=0,"",IF(E8&gt;=I8-5,"✓",""))</f>
        <v/>
      </c>
      <c r="L8" s="48">
        <f>IF(D8=0,"",D8-Targets!$C$27)</f>
        <v/>
      </c>
    </row>
    <row r="9">
      <c r="A9" s="42" t="n">
        <v>5</v>
      </c>
      <c r="B9" s="43">
        <f>Targets!$C$35+A9-1</f>
        <v/>
      </c>
      <c r="C9" s="42">
        <f>INT((A9-1)/7)+1</f>
        <v/>
      </c>
      <c r="D9" s="44">
        <f>SUMIFS('Food Log'!$E$5:$E$1004,'Food Log'!$A$5:$A$1004,$B9)</f>
        <v/>
      </c>
      <c r="E9" s="45">
        <f>SUMIFS('Food Log'!$F$5:$F$1004,'Food Log'!$A$5:$A$1004,$B9)</f>
        <v/>
      </c>
      <c r="F9" s="45">
        <f>SUMIFS('Food Log'!$G$5:$G$1004,'Food Log'!$A$5:$A$1004,$B9)</f>
        <v/>
      </c>
      <c r="G9" s="45">
        <f>SUMIFS('Food Log'!$H$5:$H$1004,'Food Log'!$A$5:$A$1004,$B9)</f>
        <v/>
      </c>
      <c r="H9" s="45">
        <f>SUMIFS('Food Log'!$I$5:$I$1004,'Food Log'!$A$5:$A$1004,$B9)</f>
        <v/>
      </c>
      <c r="I9" s="44">
        <f>Targets!$C$28</f>
        <v/>
      </c>
      <c r="J9" s="46">
        <f>IF(D9=0,"",E9/I9)</f>
        <v/>
      </c>
      <c r="K9" s="47">
        <f>IF(D9=0,"",IF(E9&gt;=I9-5,"✓",""))</f>
        <v/>
      </c>
      <c r="L9" s="48">
        <f>IF(D9=0,"",D9-Targets!$C$27)</f>
        <v/>
      </c>
    </row>
    <row r="10">
      <c r="A10" s="42" t="n">
        <v>6</v>
      </c>
      <c r="B10" s="43">
        <f>Targets!$C$35+A10-1</f>
        <v/>
      </c>
      <c r="C10" s="42">
        <f>INT((A10-1)/7)+1</f>
        <v/>
      </c>
      <c r="D10" s="44">
        <f>SUMIFS('Food Log'!$E$5:$E$1004,'Food Log'!$A$5:$A$1004,$B10)</f>
        <v/>
      </c>
      <c r="E10" s="45">
        <f>SUMIFS('Food Log'!$F$5:$F$1004,'Food Log'!$A$5:$A$1004,$B10)</f>
        <v/>
      </c>
      <c r="F10" s="45">
        <f>SUMIFS('Food Log'!$G$5:$G$1004,'Food Log'!$A$5:$A$1004,$B10)</f>
        <v/>
      </c>
      <c r="G10" s="45">
        <f>SUMIFS('Food Log'!$H$5:$H$1004,'Food Log'!$A$5:$A$1004,$B10)</f>
        <v/>
      </c>
      <c r="H10" s="45">
        <f>SUMIFS('Food Log'!$I$5:$I$1004,'Food Log'!$A$5:$A$1004,$B10)</f>
        <v/>
      </c>
      <c r="I10" s="44">
        <f>Targets!$C$28</f>
        <v/>
      </c>
      <c r="J10" s="46">
        <f>IF(D10=0,"",E10/I10)</f>
        <v/>
      </c>
      <c r="K10" s="47">
        <f>IF(D10=0,"",IF(E10&gt;=I10-5,"✓",""))</f>
        <v/>
      </c>
      <c r="L10" s="48">
        <f>IF(D10=0,"",D10-Targets!$C$27)</f>
        <v/>
      </c>
    </row>
    <row r="11">
      <c r="A11" s="42" t="n">
        <v>7</v>
      </c>
      <c r="B11" s="43">
        <f>Targets!$C$35+A11-1</f>
        <v/>
      </c>
      <c r="C11" s="42">
        <f>INT((A11-1)/7)+1</f>
        <v/>
      </c>
      <c r="D11" s="44">
        <f>SUMIFS('Food Log'!$E$5:$E$1004,'Food Log'!$A$5:$A$1004,$B11)</f>
        <v/>
      </c>
      <c r="E11" s="45">
        <f>SUMIFS('Food Log'!$F$5:$F$1004,'Food Log'!$A$5:$A$1004,$B11)</f>
        <v/>
      </c>
      <c r="F11" s="45">
        <f>SUMIFS('Food Log'!$G$5:$G$1004,'Food Log'!$A$5:$A$1004,$B11)</f>
        <v/>
      </c>
      <c r="G11" s="45">
        <f>SUMIFS('Food Log'!$H$5:$H$1004,'Food Log'!$A$5:$A$1004,$B11)</f>
        <v/>
      </c>
      <c r="H11" s="45">
        <f>SUMIFS('Food Log'!$I$5:$I$1004,'Food Log'!$A$5:$A$1004,$B11)</f>
        <v/>
      </c>
      <c r="I11" s="44">
        <f>Targets!$C$28</f>
        <v/>
      </c>
      <c r="J11" s="46">
        <f>IF(D11=0,"",E11/I11)</f>
        <v/>
      </c>
      <c r="K11" s="47">
        <f>IF(D11=0,"",IF(E11&gt;=I11-5,"✓",""))</f>
        <v/>
      </c>
      <c r="L11" s="48">
        <f>IF(D11=0,"",D11-Targets!$C$27)</f>
        <v/>
      </c>
    </row>
    <row r="12">
      <c r="A12" s="49" t="n">
        <v>8</v>
      </c>
      <c r="B12" s="50">
        <f>Targets!$C$35+A12-1</f>
        <v/>
      </c>
      <c r="C12" s="49">
        <f>INT((A12-1)/7)+1</f>
        <v/>
      </c>
      <c r="D12" s="51">
        <f>SUMIFS('Food Log'!$E$5:$E$1004,'Food Log'!$A$5:$A$1004,$B12)</f>
        <v/>
      </c>
      <c r="E12" s="52">
        <f>SUMIFS('Food Log'!$F$5:$F$1004,'Food Log'!$A$5:$A$1004,$B12)</f>
        <v/>
      </c>
      <c r="F12" s="52">
        <f>SUMIFS('Food Log'!$G$5:$G$1004,'Food Log'!$A$5:$A$1004,$B12)</f>
        <v/>
      </c>
      <c r="G12" s="52">
        <f>SUMIFS('Food Log'!$H$5:$H$1004,'Food Log'!$A$5:$A$1004,$B12)</f>
        <v/>
      </c>
      <c r="H12" s="52">
        <f>SUMIFS('Food Log'!$I$5:$I$1004,'Food Log'!$A$5:$A$1004,$B12)</f>
        <v/>
      </c>
      <c r="I12" s="51">
        <f>Targets!$C$28</f>
        <v/>
      </c>
      <c r="J12" s="53">
        <f>IF(D12=0,"",E12/I12)</f>
        <v/>
      </c>
      <c r="K12" s="54">
        <f>IF(D12=0,"",IF(E12&gt;=I12-5,"✓",""))</f>
        <v/>
      </c>
      <c r="L12" s="55">
        <f>IF(D12=0,"",D12-Targets!$C$27)</f>
        <v/>
      </c>
    </row>
    <row r="13">
      <c r="A13" s="49" t="n">
        <v>9</v>
      </c>
      <c r="B13" s="50">
        <f>Targets!$C$35+A13-1</f>
        <v/>
      </c>
      <c r="C13" s="49">
        <f>INT((A13-1)/7)+1</f>
        <v/>
      </c>
      <c r="D13" s="51">
        <f>SUMIFS('Food Log'!$E$5:$E$1004,'Food Log'!$A$5:$A$1004,$B13)</f>
        <v/>
      </c>
      <c r="E13" s="52">
        <f>SUMIFS('Food Log'!$F$5:$F$1004,'Food Log'!$A$5:$A$1004,$B13)</f>
        <v/>
      </c>
      <c r="F13" s="52">
        <f>SUMIFS('Food Log'!$G$5:$G$1004,'Food Log'!$A$5:$A$1004,$B13)</f>
        <v/>
      </c>
      <c r="G13" s="52">
        <f>SUMIFS('Food Log'!$H$5:$H$1004,'Food Log'!$A$5:$A$1004,$B13)</f>
        <v/>
      </c>
      <c r="H13" s="52">
        <f>SUMIFS('Food Log'!$I$5:$I$1004,'Food Log'!$A$5:$A$1004,$B13)</f>
        <v/>
      </c>
      <c r="I13" s="51">
        <f>Targets!$C$28</f>
        <v/>
      </c>
      <c r="J13" s="53">
        <f>IF(D13=0,"",E13/I13)</f>
        <v/>
      </c>
      <c r="K13" s="54">
        <f>IF(D13=0,"",IF(E13&gt;=I13-5,"✓",""))</f>
        <v/>
      </c>
      <c r="L13" s="55">
        <f>IF(D13=0,"",D13-Targets!$C$27)</f>
        <v/>
      </c>
    </row>
    <row r="14">
      <c r="A14" s="49" t="n">
        <v>10</v>
      </c>
      <c r="B14" s="50">
        <f>Targets!$C$35+A14-1</f>
        <v/>
      </c>
      <c r="C14" s="49">
        <f>INT((A14-1)/7)+1</f>
        <v/>
      </c>
      <c r="D14" s="51">
        <f>SUMIFS('Food Log'!$E$5:$E$1004,'Food Log'!$A$5:$A$1004,$B14)</f>
        <v/>
      </c>
      <c r="E14" s="52">
        <f>SUMIFS('Food Log'!$F$5:$F$1004,'Food Log'!$A$5:$A$1004,$B14)</f>
        <v/>
      </c>
      <c r="F14" s="52">
        <f>SUMIFS('Food Log'!$G$5:$G$1004,'Food Log'!$A$5:$A$1004,$B14)</f>
        <v/>
      </c>
      <c r="G14" s="52">
        <f>SUMIFS('Food Log'!$H$5:$H$1004,'Food Log'!$A$5:$A$1004,$B14)</f>
        <v/>
      </c>
      <c r="H14" s="52">
        <f>SUMIFS('Food Log'!$I$5:$I$1004,'Food Log'!$A$5:$A$1004,$B14)</f>
        <v/>
      </c>
      <c r="I14" s="51">
        <f>Targets!$C$28</f>
        <v/>
      </c>
      <c r="J14" s="53">
        <f>IF(D14=0,"",E14/I14)</f>
        <v/>
      </c>
      <c r="K14" s="54">
        <f>IF(D14=0,"",IF(E14&gt;=I14-5,"✓",""))</f>
        <v/>
      </c>
      <c r="L14" s="55">
        <f>IF(D14=0,"",D14-Targets!$C$27)</f>
        <v/>
      </c>
    </row>
    <row r="15">
      <c r="A15" s="49" t="n">
        <v>11</v>
      </c>
      <c r="B15" s="50">
        <f>Targets!$C$35+A15-1</f>
        <v/>
      </c>
      <c r="C15" s="49">
        <f>INT((A15-1)/7)+1</f>
        <v/>
      </c>
      <c r="D15" s="51">
        <f>SUMIFS('Food Log'!$E$5:$E$1004,'Food Log'!$A$5:$A$1004,$B15)</f>
        <v/>
      </c>
      <c r="E15" s="52">
        <f>SUMIFS('Food Log'!$F$5:$F$1004,'Food Log'!$A$5:$A$1004,$B15)</f>
        <v/>
      </c>
      <c r="F15" s="52">
        <f>SUMIFS('Food Log'!$G$5:$G$1004,'Food Log'!$A$5:$A$1004,$B15)</f>
        <v/>
      </c>
      <c r="G15" s="52">
        <f>SUMIFS('Food Log'!$H$5:$H$1004,'Food Log'!$A$5:$A$1004,$B15)</f>
        <v/>
      </c>
      <c r="H15" s="52">
        <f>SUMIFS('Food Log'!$I$5:$I$1004,'Food Log'!$A$5:$A$1004,$B15)</f>
        <v/>
      </c>
      <c r="I15" s="51">
        <f>Targets!$C$28</f>
        <v/>
      </c>
      <c r="J15" s="53">
        <f>IF(D15=0,"",E15/I15)</f>
        <v/>
      </c>
      <c r="K15" s="54">
        <f>IF(D15=0,"",IF(E15&gt;=I15-5,"✓",""))</f>
        <v/>
      </c>
      <c r="L15" s="55">
        <f>IF(D15=0,"",D15-Targets!$C$27)</f>
        <v/>
      </c>
    </row>
    <row r="16">
      <c r="A16" s="49" t="n">
        <v>12</v>
      </c>
      <c r="B16" s="50">
        <f>Targets!$C$35+A16-1</f>
        <v/>
      </c>
      <c r="C16" s="49">
        <f>INT((A16-1)/7)+1</f>
        <v/>
      </c>
      <c r="D16" s="51">
        <f>SUMIFS('Food Log'!$E$5:$E$1004,'Food Log'!$A$5:$A$1004,$B16)</f>
        <v/>
      </c>
      <c r="E16" s="52">
        <f>SUMIFS('Food Log'!$F$5:$F$1004,'Food Log'!$A$5:$A$1004,$B16)</f>
        <v/>
      </c>
      <c r="F16" s="52">
        <f>SUMIFS('Food Log'!$G$5:$G$1004,'Food Log'!$A$5:$A$1004,$B16)</f>
        <v/>
      </c>
      <c r="G16" s="52">
        <f>SUMIFS('Food Log'!$H$5:$H$1004,'Food Log'!$A$5:$A$1004,$B16)</f>
        <v/>
      </c>
      <c r="H16" s="52">
        <f>SUMIFS('Food Log'!$I$5:$I$1004,'Food Log'!$A$5:$A$1004,$B16)</f>
        <v/>
      </c>
      <c r="I16" s="51">
        <f>Targets!$C$28</f>
        <v/>
      </c>
      <c r="J16" s="53">
        <f>IF(D16=0,"",E16/I16)</f>
        <v/>
      </c>
      <c r="K16" s="54">
        <f>IF(D16=0,"",IF(E16&gt;=I16-5,"✓",""))</f>
        <v/>
      </c>
      <c r="L16" s="55">
        <f>IF(D16=0,"",D16-Targets!$C$27)</f>
        <v/>
      </c>
    </row>
    <row r="17">
      <c r="A17" s="49" t="n">
        <v>13</v>
      </c>
      <c r="B17" s="50">
        <f>Targets!$C$35+A17-1</f>
        <v/>
      </c>
      <c r="C17" s="49">
        <f>INT((A17-1)/7)+1</f>
        <v/>
      </c>
      <c r="D17" s="51">
        <f>SUMIFS('Food Log'!$E$5:$E$1004,'Food Log'!$A$5:$A$1004,$B17)</f>
        <v/>
      </c>
      <c r="E17" s="52">
        <f>SUMIFS('Food Log'!$F$5:$F$1004,'Food Log'!$A$5:$A$1004,$B17)</f>
        <v/>
      </c>
      <c r="F17" s="52">
        <f>SUMIFS('Food Log'!$G$5:$G$1004,'Food Log'!$A$5:$A$1004,$B17)</f>
        <v/>
      </c>
      <c r="G17" s="52">
        <f>SUMIFS('Food Log'!$H$5:$H$1004,'Food Log'!$A$5:$A$1004,$B17)</f>
        <v/>
      </c>
      <c r="H17" s="52">
        <f>SUMIFS('Food Log'!$I$5:$I$1004,'Food Log'!$A$5:$A$1004,$B17)</f>
        <v/>
      </c>
      <c r="I17" s="51">
        <f>Targets!$C$28</f>
        <v/>
      </c>
      <c r="J17" s="53">
        <f>IF(D17=0,"",E17/I17)</f>
        <v/>
      </c>
      <c r="K17" s="54">
        <f>IF(D17=0,"",IF(E17&gt;=I17-5,"✓",""))</f>
        <v/>
      </c>
      <c r="L17" s="55">
        <f>IF(D17=0,"",D17-Targets!$C$27)</f>
        <v/>
      </c>
    </row>
    <row r="18">
      <c r="A18" s="49" t="n">
        <v>14</v>
      </c>
      <c r="B18" s="50">
        <f>Targets!$C$35+A18-1</f>
        <v/>
      </c>
      <c r="C18" s="49">
        <f>INT((A18-1)/7)+1</f>
        <v/>
      </c>
      <c r="D18" s="51">
        <f>SUMIFS('Food Log'!$E$5:$E$1004,'Food Log'!$A$5:$A$1004,$B18)</f>
        <v/>
      </c>
      <c r="E18" s="52">
        <f>SUMIFS('Food Log'!$F$5:$F$1004,'Food Log'!$A$5:$A$1004,$B18)</f>
        <v/>
      </c>
      <c r="F18" s="52">
        <f>SUMIFS('Food Log'!$G$5:$G$1004,'Food Log'!$A$5:$A$1004,$B18)</f>
        <v/>
      </c>
      <c r="G18" s="52">
        <f>SUMIFS('Food Log'!$H$5:$H$1004,'Food Log'!$A$5:$A$1004,$B18)</f>
        <v/>
      </c>
      <c r="H18" s="52">
        <f>SUMIFS('Food Log'!$I$5:$I$1004,'Food Log'!$A$5:$A$1004,$B18)</f>
        <v/>
      </c>
      <c r="I18" s="51">
        <f>Targets!$C$28</f>
        <v/>
      </c>
      <c r="J18" s="53">
        <f>IF(D18=0,"",E18/I18)</f>
        <v/>
      </c>
      <c r="K18" s="54">
        <f>IF(D18=0,"",IF(E18&gt;=I18-5,"✓",""))</f>
        <v/>
      </c>
      <c r="L18" s="55">
        <f>IF(D18=0,"",D18-Targets!$C$27)</f>
        <v/>
      </c>
    </row>
    <row r="19">
      <c r="A19" s="42" t="n">
        <v>15</v>
      </c>
      <c r="B19" s="43">
        <f>Targets!$C$35+A19-1</f>
        <v/>
      </c>
      <c r="C19" s="42">
        <f>INT((A19-1)/7)+1</f>
        <v/>
      </c>
      <c r="D19" s="44">
        <f>SUMIFS('Food Log'!$E$5:$E$1004,'Food Log'!$A$5:$A$1004,$B19)</f>
        <v/>
      </c>
      <c r="E19" s="45">
        <f>SUMIFS('Food Log'!$F$5:$F$1004,'Food Log'!$A$5:$A$1004,$B19)</f>
        <v/>
      </c>
      <c r="F19" s="45">
        <f>SUMIFS('Food Log'!$G$5:$G$1004,'Food Log'!$A$5:$A$1004,$B19)</f>
        <v/>
      </c>
      <c r="G19" s="45">
        <f>SUMIFS('Food Log'!$H$5:$H$1004,'Food Log'!$A$5:$A$1004,$B19)</f>
        <v/>
      </c>
      <c r="H19" s="45">
        <f>SUMIFS('Food Log'!$I$5:$I$1004,'Food Log'!$A$5:$A$1004,$B19)</f>
        <v/>
      </c>
      <c r="I19" s="44">
        <f>Targets!$C$28</f>
        <v/>
      </c>
      <c r="J19" s="46">
        <f>IF(D19=0,"",E19/I19)</f>
        <v/>
      </c>
      <c r="K19" s="47">
        <f>IF(D19=0,"",IF(E19&gt;=I19-5,"✓",""))</f>
        <v/>
      </c>
      <c r="L19" s="48">
        <f>IF(D19=0,"",D19-Targets!$C$27)</f>
        <v/>
      </c>
    </row>
    <row r="20">
      <c r="A20" s="42" t="n">
        <v>16</v>
      </c>
      <c r="B20" s="43">
        <f>Targets!$C$35+A20-1</f>
        <v/>
      </c>
      <c r="C20" s="42">
        <f>INT((A20-1)/7)+1</f>
        <v/>
      </c>
      <c r="D20" s="44">
        <f>SUMIFS('Food Log'!$E$5:$E$1004,'Food Log'!$A$5:$A$1004,$B20)</f>
        <v/>
      </c>
      <c r="E20" s="45">
        <f>SUMIFS('Food Log'!$F$5:$F$1004,'Food Log'!$A$5:$A$1004,$B20)</f>
        <v/>
      </c>
      <c r="F20" s="45">
        <f>SUMIFS('Food Log'!$G$5:$G$1004,'Food Log'!$A$5:$A$1004,$B20)</f>
        <v/>
      </c>
      <c r="G20" s="45">
        <f>SUMIFS('Food Log'!$H$5:$H$1004,'Food Log'!$A$5:$A$1004,$B20)</f>
        <v/>
      </c>
      <c r="H20" s="45">
        <f>SUMIFS('Food Log'!$I$5:$I$1004,'Food Log'!$A$5:$A$1004,$B20)</f>
        <v/>
      </c>
      <c r="I20" s="44">
        <f>Targets!$C$28</f>
        <v/>
      </c>
      <c r="J20" s="46">
        <f>IF(D20=0,"",E20/I20)</f>
        <v/>
      </c>
      <c r="K20" s="47">
        <f>IF(D20=0,"",IF(E20&gt;=I20-5,"✓",""))</f>
        <v/>
      </c>
      <c r="L20" s="48">
        <f>IF(D20=0,"",D20-Targets!$C$27)</f>
        <v/>
      </c>
    </row>
    <row r="21">
      <c r="A21" s="42" t="n">
        <v>17</v>
      </c>
      <c r="B21" s="43">
        <f>Targets!$C$35+A21-1</f>
        <v/>
      </c>
      <c r="C21" s="42">
        <f>INT((A21-1)/7)+1</f>
        <v/>
      </c>
      <c r="D21" s="44">
        <f>SUMIFS('Food Log'!$E$5:$E$1004,'Food Log'!$A$5:$A$1004,$B21)</f>
        <v/>
      </c>
      <c r="E21" s="45">
        <f>SUMIFS('Food Log'!$F$5:$F$1004,'Food Log'!$A$5:$A$1004,$B21)</f>
        <v/>
      </c>
      <c r="F21" s="45">
        <f>SUMIFS('Food Log'!$G$5:$G$1004,'Food Log'!$A$5:$A$1004,$B21)</f>
        <v/>
      </c>
      <c r="G21" s="45">
        <f>SUMIFS('Food Log'!$H$5:$H$1004,'Food Log'!$A$5:$A$1004,$B21)</f>
        <v/>
      </c>
      <c r="H21" s="45">
        <f>SUMIFS('Food Log'!$I$5:$I$1004,'Food Log'!$A$5:$A$1004,$B21)</f>
        <v/>
      </c>
      <c r="I21" s="44">
        <f>Targets!$C$28</f>
        <v/>
      </c>
      <c r="J21" s="46">
        <f>IF(D21=0,"",E21/I21)</f>
        <v/>
      </c>
      <c r="K21" s="47">
        <f>IF(D21=0,"",IF(E21&gt;=I21-5,"✓",""))</f>
        <v/>
      </c>
      <c r="L21" s="48">
        <f>IF(D21=0,"",D21-Targets!$C$27)</f>
        <v/>
      </c>
    </row>
    <row r="22">
      <c r="A22" s="42" t="n">
        <v>18</v>
      </c>
      <c r="B22" s="43">
        <f>Targets!$C$35+A22-1</f>
        <v/>
      </c>
      <c r="C22" s="42">
        <f>INT((A22-1)/7)+1</f>
        <v/>
      </c>
      <c r="D22" s="44">
        <f>SUMIFS('Food Log'!$E$5:$E$1004,'Food Log'!$A$5:$A$1004,$B22)</f>
        <v/>
      </c>
      <c r="E22" s="45">
        <f>SUMIFS('Food Log'!$F$5:$F$1004,'Food Log'!$A$5:$A$1004,$B22)</f>
        <v/>
      </c>
      <c r="F22" s="45">
        <f>SUMIFS('Food Log'!$G$5:$G$1004,'Food Log'!$A$5:$A$1004,$B22)</f>
        <v/>
      </c>
      <c r="G22" s="45">
        <f>SUMIFS('Food Log'!$H$5:$H$1004,'Food Log'!$A$5:$A$1004,$B22)</f>
        <v/>
      </c>
      <c r="H22" s="45">
        <f>SUMIFS('Food Log'!$I$5:$I$1004,'Food Log'!$A$5:$A$1004,$B22)</f>
        <v/>
      </c>
      <c r="I22" s="44">
        <f>Targets!$C$28</f>
        <v/>
      </c>
      <c r="J22" s="46">
        <f>IF(D22=0,"",E22/I22)</f>
        <v/>
      </c>
      <c r="K22" s="47">
        <f>IF(D22=0,"",IF(E22&gt;=I22-5,"✓",""))</f>
        <v/>
      </c>
      <c r="L22" s="48">
        <f>IF(D22=0,"",D22-Targets!$C$27)</f>
        <v/>
      </c>
    </row>
    <row r="23">
      <c r="A23" s="42" t="n">
        <v>19</v>
      </c>
      <c r="B23" s="43">
        <f>Targets!$C$35+A23-1</f>
        <v/>
      </c>
      <c r="C23" s="42">
        <f>INT((A23-1)/7)+1</f>
        <v/>
      </c>
      <c r="D23" s="44">
        <f>SUMIFS('Food Log'!$E$5:$E$1004,'Food Log'!$A$5:$A$1004,$B23)</f>
        <v/>
      </c>
      <c r="E23" s="45">
        <f>SUMIFS('Food Log'!$F$5:$F$1004,'Food Log'!$A$5:$A$1004,$B23)</f>
        <v/>
      </c>
      <c r="F23" s="45">
        <f>SUMIFS('Food Log'!$G$5:$G$1004,'Food Log'!$A$5:$A$1004,$B23)</f>
        <v/>
      </c>
      <c r="G23" s="45">
        <f>SUMIFS('Food Log'!$H$5:$H$1004,'Food Log'!$A$5:$A$1004,$B23)</f>
        <v/>
      </c>
      <c r="H23" s="45">
        <f>SUMIFS('Food Log'!$I$5:$I$1004,'Food Log'!$A$5:$A$1004,$B23)</f>
        <v/>
      </c>
      <c r="I23" s="44">
        <f>Targets!$C$28</f>
        <v/>
      </c>
      <c r="J23" s="46">
        <f>IF(D23=0,"",E23/I23)</f>
        <v/>
      </c>
      <c r="K23" s="47">
        <f>IF(D23=0,"",IF(E23&gt;=I23-5,"✓",""))</f>
        <v/>
      </c>
      <c r="L23" s="48">
        <f>IF(D23=0,"",D23-Targets!$C$27)</f>
        <v/>
      </c>
    </row>
    <row r="24">
      <c r="A24" s="42" t="n">
        <v>20</v>
      </c>
      <c r="B24" s="43">
        <f>Targets!$C$35+A24-1</f>
        <v/>
      </c>
      <c r="C24" s="42">
        <f>INT((A24-1)/7)+1</f>
        <v/>
      </c>
      <c r="D24" s="44">
        <f>SUMIFS('Food Log'!$E$5:$E$1004,'Food Log'!$A$5:$A$1004,$B24)</f>
        <v/>
      </c>
      <c r="E24" s="45">
        <f>SUMIFS('Food Log'!$F$5:$F$1004,'Food Log'!$A$5:$A$1004,$B24)</f>
        <v/>
      </c>
      <c r="F24" s="45">
        <f>SUMIFS('Food Log'!$G$5:$G$1004,'Food Log'!$A$5:$A$1004,$B24)</f>
        <v/>
      </c>
      <c r="G24" s="45">
        <f>SUMIFS('Food Log'!$H$5:$H$1004,'Food Log'!$A$5:$A$1004,$B24)</f>
        <v/>
      </c>
      <c r="H24" s="45">
        <f>SUMIFS('Food Log'!$I$5:$I$1004,'Food Log'!$A$5:$A$1004,$B24)</f>
        <v/>
      </c>
      <c r="I24" s="44">
        <f>Targets!$C$28</f>
        <v/>
      </c>
      <c r="J24" s="46">
        <f>IF(D24=0,"",E24/I24)</f>
        <v/>
      </c>
      <c r="K24" s="47">
        <f>IF(D24=0,"",IF(E24&gt;=I24-5,"✓",""))</f>
        <v/>
      </c>
      <c r="L24" s="48">
        <f>IF(D24=0,"",D24-Targets!$C$27)</f>
        <v/>
      </c>
    </row>
    <row r="25">
      <c r="A25" s="42" t="n">
        <v>21</v>
      </c>
      <c r="B25" s="43">
        <f>Targets!$C$35+A25-1</f>
        <v/>
      </c>
      <c r="C25" s="42">
        <f>INT((A25-1)/7)+1</f>
        <v/>
      </c>
      <c r="D25" s="44">
        <f>SUMIFS('Food Log'!$E$5:$E$1004,'Food Log'!$A$5:$A$1004,$B25)</f>
        <v/>
      </c>
      <c r="E25" s="45">
        <f>SUMIFS('Food Log'!$F$5:$F$1004,'Food Log'!$A$5:$A$1004,$B25)</f>
        <v/>
      </c>
      <c r="F25" s="45">
        <f>SUMIFS('Food Log'!$G$5:$G$1004,'Food Log'!$A$5:$A$1004,$B25)</f>
        <v/>
      </c>
      <c r="G25" s="45">
        <f>SUMIFS('Food Log'!$H$5:$H$1004,'Food Log'!$A$5:$A$1004,$B25)</f>
        <v/>
      </c>
      <c r="H25" s="45">
        <f>SUMIFS('Food Log'!$I$5:$I$1004,'Food Log'!$A$5:$A$1004,$B25)</f>
        <v/>
      </c>
      <c r="I25" s="44">
        <f>Targets!$C$28</f>
        <v/>
      </c>
      <c r="J25" s="46">
        <f>IF(D25=0,"",E25/I25)</f>
        <v/>
      </c>
      <c r="K25" s="47">
        <f>IF(D25=0,"",IF(E25&gt;=I25-5,"✓",""))</f>
        <v/>
      </c>
      <c r="L25" s="48">
        <f>IF(D25=0,"",D25-Targets!$C$27)</f>
        <v/>
      </c>
    </row>
    <row r="26">
      <c r="A26" s="49" t="n">
        <v>22</v>
      </c>
      <c r="B26" s="50">
        <f>Targets!$C$35+A26-1</f>
        <v/>
      </c>
      <c r="C26" s="49">
        <f>INT((A26-1)/7)+1</f>
        <v/>
      </c>
      <c r="D26" s="51">
        <f>SUMIFS('Food Log'!$E$5:$E$1004,'Food Log'!$A$5:$A$1004,$B26)</f>
        <v/>
      </c>
      <c r="E26" s="52">
        <f>SUMIFS('Food Log'!$F$5:$F$1004,'Food Log'!$A$5:$A$1004,$B26)</f>
        <v/>
      </c>
      <c r="F26" s="52">
        <f>SUMIFS('Food Log'!$G$5:$G$1004,'Food Log'!$A$5:$A$1004,$B26)</f>
        <v/>
      </c>
      <c r="G26" s="52">
        <f>SUMIFS('Food Log'!$H$5:$H$1004,'Food Log'!$A$5:$A$1004,$B26)</f>
        <v/>
      </c>
      <c r="H26" s="52">
        <f>SUMIFS('Food Log'!$I$5:$I$1004,'Food Log'!$A$5:$A$1004,$B26)</f>
        <v/>
      </c>
      <c r="I26" s="51">
        <f>Targets!$C$28</f>
        <v/>
      </c>
      <c r="J26" s="53">
        <f>IF(D26=0,"",E26/I26)</f>
        <v/>
      </c>
      <c r="K26" s="54">
        <f>IF(D26=0,"",IF(E26&gt;=I26-5,"✓",""))</f>
        <v/>
      </c>
      <c r="L26" s="55">
        <f>IF(D26=0,"",D26-Targets!$C$27)</f>
        <v/>
      </c>
    </row>
    <row r="27">
      <c r="A27" s="49" t="n">
        <v>23</v>
      </c>
      <c r="B27" s="50">
        <f>Targets!$C$35+A27-1</f>
        <v/>
      </c>
      <c r="C27" s="49">
        <f>INT((A27-1)/7)+1</f>
        <v/>
      </c>
      <c r="D27" s="51">
        <f>SUMIFS('Food Log'!$E$5:$E$1004,'Food Log'!$A$5:$A$1004,$B27)</f>
        <v/>
      </c>
      <c r="E27" s="52">
        <f>SUMIFS('Food Log'!$F$5:$F$1004,'Food Log'!$A$5:$A$1004,$B27)</f>
        <v/>
      </c>
      <c r="F27" s="52">
        <f>SUMIFS('Food Log'!$G$5:$G$1004,'Food Log'!$A$5:$A$1004,$B27)</f>
        <v/>
      </c>
      <c r="G27" s="52">
        <f>SUMIFS('Food Log'!$H$5:$H$1004,'Food Log'!$A$5:$A$1004,$B27)</f>
        <v/>
      </c>
      <c r="H27" s="52">
        <f>SUMIFS('Food Log'!$I$5:$I$1004,'Food Log'!$A$5:$A$1004,$B27)</f>
        <v/>
      </c>
      <c r="I27" s="51">
        <f>Targets!$C$28</f>
        <v/>
      </c>
      <c r="J27" s="53">
        <f>IF(D27=0,"",E27/I27)</f>
        <v/>
      </c>
      <c r="K27" s="54">
        <f>IF(D27=0,"",IF(E27&gt;=I27-5,"✓",""))</f>
        <v/>
      </c>
      <c r="L27" s="55">
        <f>IF(D27=0,"",D27-Targets!$C$27)</f>
        <v/>
      </c>
    </row>
    <row r="28">
      <c r="A28" s="49" t="n">
        <v>24</v>
      </c>
      <c r="B28" s="50">
        <f>Targets!$C$35+A28-1</f>
        <v/>
      </c>
      <c r="C28" s="49">
        <f>INT((A28-1)/7)+1</f>
        <v/>
      </c>
      <c r="D28" s="51">
        <f>SUMIFS('Food Log'!$E$5:$E$1004,'Food Log'!$A$5:$A$1004,$B28)</f>
        <v/>
      </c>
      <c r="E28" s="52">
        <f>SUMIFS('Food Log'!$F$5:$F$1004,'Food Log'!$A$5:$A$1004,$B28)</f>
        <v/>
      </c>
      <c r="F28" s="52">
        <f>SUMIFS('Food Log'!$G$5:$G$1004,'Food Log'!$A$5:$A$1004,$B28)</f>
        <v/>
      </c>
      <c r="G28" s="52">
        <f>SUMIFS('Food Log'!$H$5:$H$1004,'Food Log'!$A$5:$A$1004,$B28)</f>
        <v/>
      </c>
      <c r="H28" s="52">
        <f>SUMIFS('Food Log'!$I$5:$I$1004,'Food Log'!$A$5:$A$1004,$B28)</f>
        <v/>
      </c>
      <c r="I28" s="51">
        <f>Targets!$C$28</f>
        <v/>
      </c>
      <c r="J28" s="53">
        <f>IF(D28=0,"",E28/I28)</f>
        <v/>
      </c>
      <c r="K28" s="54">
        <f>IF(D28=0,"",IF(E28&gt;=I28-5,"✓",""))</f>
        <v/>
      </c>
      <c r="L28" s="55">
        <f>IF(D28=0,"",D28-Targets!$C$27)</f>
        <v/>
      </c>
    </row>
    <row r="29">
      <c r="A29" s="49" t="n">
        <v>25</v>
      </c>
      <c r="B29" s="50">
        <f>Targets!$C$35+A29-1</f>
        <v/>
      </c>
      <c r="C29" s="49">
        <f>INT((A29-1)/7)+1</f>
        <v/>
      </c>
      <c r="D29" s="51">
        <f>SUMIFS('Food Log'!$E$5:$E$1004,'Food Log'!$A$5:$A$1004,$B29)</f>
        <v/>
      </c>
      <c r="E29" s="52">
        <f>SUMIFS('Food Log'!$F$5:$F$1004,'Food Log'!$A$5:$A$1004,$B29)</f>
        <v/>
      </c>
      <c r="F29" s="52">
        <f>SUMIFS('Food Log'!$G$5:$G$1004,'Food Log'!$A$5:$A$1004,$B29)</f>
        <v/>
      </c>
      <c r="G29" s="52">
        <f>SUMIFS('Food Log'!$H$5:$H$1004,'Food Log'!$A$5:$A$1004,$B29)</f>
        <v/>
      </c>
      <c r="H29" s="52">
        <f>SUMIFS('Food Log'!$I$5:$I$1004,'Food Log'!$A$5:$A$1004,$B29)</f>
        <v/>
      </c>
      <c r="I29" s="51">
        <f>Targets!$C$28</f>
        <v/>
      </c>
      <c r="J29" s="53">
        <f>IF(D29=0,"",E29/I29)</f>
        <v/>
      </c>
      <c r="K29" s="54">
        <f>IF(D29=0,"",IF(E29&gt;=I29-5,"✓",""))</f>
        <v/>
      </c>
      <c r="L29" s="55">
        <f>IF(D29=0,"",D29-Targets!$C$27)</f>
        <v/>
      </c>
    </row>
    <row r="30">
      <c r="A30" s="49" t="n">
        <v>26</v>
      </c>
      <c r="B30" s="50">
        <f>Targets!$C$35+A30-1</f>
        <v/>
      </c>
      <c r="C30" s="49">
        <f>INT((A30-1)/7)+1</f>
        <v/>
      </c>
      <c r="D30" s="51">
        <f>SUMIFS('Food Log'!$E$5:$E$1004,'Food Log'!$A$5:$A$1004,$B30)</f>
        <v/>
      </c>
      <c r="E30" s="52">
        <f>SUMIFS('Food Log'!$F$5:$F$1004,'Food Log'!$A$5:$A$1004,$B30)</f>
        <v/>
      </c>
      <c r="F30" s="52">
        <f>SUMIFS('Food Log'!$G$5:$G$1004,'Food Log'!$A$5:$A$1004,$B30)</f>
        <v/>
      </c>
      <c r="G30" s="52">
        <f>SUMIFS('Food Log'!$H$5:$H$1004,'Food Log'!$A$5:$A$1004,$B30)</f>
        <v/>
      </c>
      <c r="H30" s="52">
        <f>SUMIFS('Food Log'!$I$5:$I$1004,'Food Log'!$A$5:$A$1004,$B30)</f>
        <v/>
      </c>
      <c r="I30" s="51">
        <f>Targets!$C$28</f>
        <v/>
      </c>
      <c r="J30" s="53">
        <f>IF(D30=0,"",E30/I30)</f>
        <v/>
      </c>
      <c r="K30" s="54">
        <f>IF(D30=0,"",IF(E30&gt;=I30-5,"✓",""))</f>
        <v/>
      </c>
      <c r="L30" s="55">
        <f>IF(D30=0,"",D30-Targets!$C$27)</f>
        <v/>
      </c>
    </row>
    <row r="31">
      <c r="A31" s="49" t="n">
        <v>27</v>
      </c>
      <c r="B31" s="50">
        <f>Targets!$C$35+A31-1</f>
        <v/>
      </c>
      <c r="C31" s="49">
        <f>INT((A31-1)/7)+1</f>
        <v/>
      </c>
      <c r="D31" s="51">
        <f>SUMIFS('Food Log'!$E$5:$E$1004,'Food Log'!$A$5:$A$1004,$B31)</f>
        <v/>
      </c>
      <c r="E31" s="52">
        <f>SUMIFS('Food Log'!$F$5:$F$1004,'Food Log'!$A$5:$A$1004,$B31)</f>
        <v/>
      </c>
      <c r="F31" s="52">
        <f>SUMIFS('Food Log'!$G$5:$G$1004,'Food Log'!$A$5:$A$1004,$B31)</f>
        <v/>
      </c>
      <c r="G31" s="52">
        <f>SUMIFS('Food Log'!$H$5:$H$1004,'Food Log'!$A$5:$A$1004,$B31)</f>
        <v/>
      </c>
      <c r="H31" s="52">
        <f>SUMIFS('Food Log'!$I$5:$I$1004,'Food Log'!$A$5:$A$1004,$B31)</f>
        <v/>
      </c>
      <c r="I31" s="51">
        <f>Targets!$C$28</f>
        <v/>
      </c>
      <c r="J31" s="53">
        <f>IF(D31=0,"",E31/I31)</f>
        <v/>
      </c>
      <c r="K31" s="54">
        <f>IF(D31=0,"",IF(E31&gt;=I31-5,"✓",""))</f>
        <v/>
      </c>
      <c r="L31" s="55">
        <f>IF(D31=0,"",D31-Targets!$C$27)</f>
        <v/>
      </c>
    </row>
    <row r="32">
      <c r="A32" s="49" t="n">
        <v>28</v>
      </c>
      <c r="B32" s="50">
        <f>Targets!$C$35+A32-1</f>
        <v/>
      </c>
      <c r="C32" s="49">
        <f>INT((A32-1)/7)+1</f>
        <v/>
      </c>
      <c r="D32" s="51">
        <f>SUMIFS('Food Log'!$E$5:$E$1004,'Food Log'!$A$5:$A$1004,$B32)</f>
        <v/>
      </c>
      <c r="E32" s="52">
        <f>SUMIFS('Food Log'!$F$5:$F$1004,'Food Log'!$A$5:$A$1004,$B32)</f>
        <v/>
      </c>
      <c r="F32" s="52">
        <f>SUMIFS('Food Log'!$G$5:$G$1004,'Food Log'!$A$5:$A$1004,$B32)</f>
        <v/>
      </c>
      <c r="G32" s="52">
        <f>SUMIFS('Food Log'!$H$5:$H$1004,'Food Log'!$A$5:$A$1004,$B32)</f>
        <v/>
      </c>
      <c r="H32" s="52">
        <f>SUMIFS('Food Log'!$I$5:$I$1004,'Food Log'!$A$5:$A$1004,$B32)</f>
        <v/>
      </c>
      <c r="I32" s="51">
        <f>Targets!$C$28</f>
        <v/>
      </c>
      <c r="J32" s="53">
        <f>IF(D32=0,"",E32/I32)</f>
        <v/>
      </c>
      <c r="K32" s="54">
        <f>IF(D32=0,"",IF(E32&gt;=I32-5,"✓",""))</f>
        <v/>
      </c>
      <c r="L32" s="55">
        <f>IF(D32=0,"",D32-Targets!$C$27)</f>
        <v/>
      </c>
    </row>
    <row r="33">
      <c r="A33" s="42" t="n">
        <v>29</v>
      </c>
      <c r="B33" s="43">
        <f>Targets!$C$35+A33-1</f>
        <v/>
      </c>
      <c r="C33" s="42">
        <f>INT((A33-1)/7)+1</f>
        <v/>
      </c>
      <c r="D33" s="44">
        <f>SUMIFS('Food Log'!$E$5:$E$1004,'Food Log'!$A$5:$A$1004,$B33)</f>
        <v/>
      </c>
      <c r="E33" s="45">
        <f>SUMIFS('Food Log'!$F$5:$F$1004,'Food Log'!$A$5:$A$1004,$B33)</f>
        <v/>
      </c>
      <c r="F33" s="45">
        <f>SUMIFS('Food Log'!$G$5:$G$1004,'Food Log'!$A$5:$A$1004,$B33)</f>
        <v/>
      </c>
      <c r="G33" s="45">
        <f>SUMIFS('Food Log'!$H$5:$H$1004,'Food Log'!$A$5:$A$1004,$B33)</f>
        <v/>
      </c>
      <c r="H33" s="45">
        <f>SUMIFS('Food Log'!$I$5:$I$1004,'Food Log'!$A$5:$A$1004,$B33)</f>
        <v/>
      </c>
      <c r="I33" s="44">
        <f>Targets!$C$28</f>
        <v/>
      </c>
      <c r="J33" s="46">
        <f>IF(D33=0,"",E33/I33)</f>
        <v/>
      </c>
      <c r="K33" s="47">
        <f>IF(D33=0,"",IF(E33&gt;=I33-5,"✓",""))</f>
        <v/>
      </c>
      <c r="L33" s="48">
        <f>IF(D33=0,"",D33-Targets!$C$27)</f>
        <v/>
      </c>
    </row>
    <row r="34">
      <c r="A34" s="42" t="n">
        <v>30</v>
      </c>
      <c r="B34" s="43">
        <f>Targets!$C$35+A34-1</f>
        <v/>
      </c>
      <c r="C34" s="42">
        <f>INT((A34-1)/7)+1</f>
        <v/>
      </c>
      <c r="D34" s="44">
        <f>SUMIFS('Food Log'!$E$5:$E$1004,'Food Log'!$A$5:$A$1004,$B34)</f>
        <v/>
      </c>
      <c r="E34" s="45">
        <f>SUMIFS('Food Log'!$F$5:$F$1004,'Food Log'!$A$5:$A$1004,$B34)</f>
        <v/>
      </c>
      <c r="F34" s="45">
        <f>SUMIFS('Food Log'!$G$5:$G$1004,'Food Log'!$A$5:$A$1004,$B34)</f>
        <v/>
      </c>
      <c r="G34" s="45">
        <f>SUMIFS('Food Log'!$H$5:$H$1004,'Food Log'!$A$5:$A$1004,$B34)</f>
        <v/>
      </c>
      <c r="H34" s="45">
        <f>SUMIFS('Food Log'!$I$5:$I$1004,'Food Log'!$A$5:$A$1004,$B34)</f>
        <v/>
      </c>
      <c r="I34" s="44">
        <f>Targets!$C$28</f>
        <v/>
      </c>
      <c r="J34" s="46">
        <f>IF(D34=0,"",E34/I34)</f>
        <v/>
      </c>
      <c r="K34" s="47">
        <f>IF(D34=0,"",IF(E34&gt;=I34-5,"✓",""))</f>
        <v/>
      </c>
      <c r="L34" s="48">
        <f>IF(D34=0,"",D34-Targets!$C$27)</f>
        <v/>
      </c>
    </row>
    <row r="35">
      <c r="A35" s="42" t="n">
        <v>31</v>
      </c>
      <c r="B35" s="43">
        <f>Targets!$C$35+A35-1</f>
        <v/>
      </c>
      <c r="C35" s="42">
        <f>INT((A35-1)/7)+1</f>
        <v/>
      </c>
      <c r="D35" s="44">
        <f>SUMIFS('Food Log'!$E$5:$E$1004,'Food Log'!$A$5:$A$1004,$B35)</f>
        <v/>
      </c>
      <c r="E35" s="45">
        <f>SUMIFS('Food Log'!$F$5:$F$1004,'Food Log'!$A$5:$A$1004,$B35)</f>
        <v/>
      </c>
      <c r="F35" s="45">
        <f>SUMIFS('Food Log'!$G$5:$G$1004,'Food Log'!$A$5:$A$1004,$B35)</f>
        <v/>
      </c>
      <c r="G35" s="45">
        <f>SUMIFS('Food Log'!$H$5:$H$1004,'Food Log'!$A$5:$A$1004,$B35)</f>
        <v/>
      </c>
      <c r="H35" s="45">
        <f>SUMIFS('Food Log'!$I$5:$I$1004,'Food Log'!$A$5:$A$1004,$B35)</f>
        <v/>
      </c>
      <c r="I35" s="44">
        <f>Targets!$C$28</f>
        <v/>
      </c>
      <c r="J35" s="46">
        <f>IF(D35=0,"",E35/I35)</f>
        <v/>
      </c>
      <c r="K35" s="47">
        <f>IF(D35=0,"",IF(E35&gt;=I35-5,"✓",""))</f>
        <v/>
      </c>
      <c r="L35" s="48">
        <f>IF(D35=0,"",D35-Targets!$C$27)</f>
        <v/>
      </c>
    </row>
    <row r="36">
      <c r="A36" s="42" t="n">
        <v>32</v>
      </c>
      <c r="B36" s="43">
        <f>Targets!$C$35+A36-1</f>
        <v/>
      </c>
      <c r="C36" s="42">
        <f>INT((A36-1)/7)+1</f>
        <v/>
      </c>
      <c r="D36" s="44">
        <f>SUMIFS('Food Log'!$E$5:$E$1004,'Food Log'!$A$5:$A$1004,$B36)</f>
        <v/>
      </c>
      <c r="E36" s="45">
        <f>SUMIFS('Food Log'!$F$5:$F$1004,'Food Log'!$A$5:$A$1004,$B36)</f>
        <v/>
      </c>
      <c r="F36" s="45">
        <f>SUMIFS('Food Log'!$G$5:$G$1004,'Food Log'!$A$5:$A$1004,$B36)</f>
        <v/>
      </c>
      <c r="G36" s="45">
        <f>SUMIFS('Food Log'!$H$5:$H$1004,'Food Log'!$A$5:$A$1004,$B36)</f>
        <v/>
      </c>
      <c r="H36" s="45">
        <f>SUMIFS('Food Log'!$I$5:$I$1004,'Food Log'!$A$5:$A$1004,$B36)</f>
        <v/>
      </c>
      <c r="I36" s="44">
        <f>Targets!$C$28</f>
        <v/>
      </c>
      <c r="J36" s="46">
        <f>IF(D36=0,"",E36/I36)</f>
        <v/>
      </c>
      <c r="K36" s="47">
        <f>IF(D36=0,"",IF(E36&gt;=I36-5,"✓",""))</f>
        <v/>
      </c>
      <c r="L36" s="48">
        <f>IF(D36=0,"",D36-Targets!$C$27)</f>
        <v/>
      </c>
    </row>
    <row r="37">
      <c r="A37" s="42" t="n">
        <v>33</v>
      </c>
      <c r="B37" s="43">
        <f>Targets!$C$35+A37-1</f>
        <v/>
      </c>
      <c r="C37" s="42">
        <f>INT((A37-1)/7)+1</f>
        <v/>
      </c>
      <c r="D37" s="44">
        <f>SUMIFS('Food Log'!$E$5:$E$1004,'Food Log'!$A$5:$A$1004,$B37)</f>
        <v/>
      </c>
      <c r="E37" s="45">
        <f>SUMIFS('Food Log'!$F$5:$F$1004,'Food Log'!$A$5:$A$1004,$B37)</f>
        <v/>
      </c>
      <c r="F37" s="45">
        <f>SUMIFS('Food Log'!$G$5:$G$1004,'Food Log'!$A$5:$A$1004,$B37)</f>
        <v/>
      </c>
      <c r="G37" s="45">
        <f>SUMIFS('Food Log'!$H$5:$H$1004,'Food Log'!$A$5:$A$1004,$B37)</f>
        <v/>
      </c>
      <c r="H37" s="45">
        <f>SUMIFS('Food Log'!$I$5:$I$1004,'Food Log'!$A$5:$A$1004,$B37)</f>
        <v/>
      </c>
      <c r="I37" s="44">
        <f>Targets!$C$28</f>
        <v/>
      </c>
      <c r="J37" s="46">
        <f>IF(D37=0,"",E37/I37)</f>
        <v/>
      </c>
      <c r="K37" s="47">
        <f>IF(D37=0,"",IF(E37&gt;=I37-5,"✓",""))</f>
        <v/>
      </c>
      <c r="L37" s="48">
        <f>IF(D37=0,"",D37-Targets!$C$27)</f>
        <v/>
      </c>
    </row>
    <row r="38">
      <c r="A38" s="42" t="n">
        <v>34</v>
      </c>
      <c r="B38" s="43">
        <f>Targets!$C$35+A38-1</f>
        <v/>
      </c>
      <c r="C38" s="42">
        <f>INT((A38-1)/7)+1</f>
        <v/>
      </c>
      <c r="D38" s="44">
        <f>SUMIFS('Food Log'!$E$5:$E$1004,'Food Log'!$A$5:$A$1004,$B38)</f>
        <v/>
      </c>
      <c r="E38" s="45">
        <f>SUMIFS('Food Log'!$F$5:$F$1004,'Food Log'!$A$5:$A$1004,$B38)</f>
        <v/>
      </c>
      <c r="F38" s="45">
        <f>SUMIFS('Food Log'!$G$5:$G$1004,'Food Log'!$A$5:$A$1004,$B38)</f>
        <v/>
      </c>
      <c r="G38" s="45">
        <f>SUMIFS('Food Log'!$H$5:$H$1004,'Food Log'!$A$5:$A$1004,$B38)</f>
        <v/>
      </c>
      <c r="H38" s="45">
        <f>SUMIFS('Food Log'!$I$5:$I$1004,'Food Log'!$A$5:$A$1004,$B38)</f>
        <v/>
      </c>
      <c r="I38" s="44">
        <f>Targets!$C$28</f>
        <v/>
      </c>
      <c r="J38" s="46">
        <f>IF(D38=0,"",E38/I38)</f>
        <v/>
      </c>
      <c r="K38" s="47">
        <f>IF(D38=0,"",IF(E38&gt;=I38-5,"✓",""))</f>
        <v/>
      </c>
      <c r="L38" s="48">
        <f>IF(D38=0,"",D38-Targets!$C$27)</f>
        <v/>
      </c>
    </row>
    <row r="39">
      <c r="A39" s="42" t="n">
        <v>35</v>
      </c>
      <c r="B39" s="43">
        <f>Targets!$C$35+A39-1</f>
        <v/>
      </c>
      <c r="C39" s="42">
        <f>INT((A39-1)/7)+1</f>
        <v/>
      </c>
      <c r="D39" s="44">
        <f>SUMIFS('Food Log'!$E$5:$E$1004,'Food Log'!$A$5:$A$1004,$B39)</f>
        <v/>
      </c>
      <c r="E39" s="45">
        <f>SUMIFS('Food Log'!$F$5:$F$1004,'Food Log'!$A$5:$A$1004,$B39)</f>
        <v/>
      </c>
      <c r="F39" s="45">
        <f>SUMIFS('Food Log'!$G$5:$G$1004,'Food Log'!$A$5:$A$1004,$B39)</f>
        <v/>
      </c>
      <c r="G39" s="45">
        <f>SUMIFS('Food Log'!$H$5:$H$1004,'Food Log'!$A$5:$A$1004,$B39)</f>
        <v/>
      </c>
      <c r="H39" s="45">
        <f>SUMIFS('Food Log'!$I$5:$I$1004,'Food Log'!$A$5:$A$1004,$B39)</f>
        <v/>
      </c>
      <c r="I39" s="44">
        <f>Targets!$C$28</f>
        <v/>
      </c>
      <c r="J39" s="46">
        <f>IF(D39=0,"",E39/I39)</f>
        <v/>
      </c>
      <c r="K39" s="47">
        <f>IF(D39=0,"",IF(E39&gt;=I39-5,"✓",""))</f>
        <v/>
      </c>
      <c r="L39" s="48">
        <f>IF(D39=0,"",D39-Targets!$C$27)</f>
        <v/>
      </c>
    </row>
    <row r="40">
      <c r="A40" s="49" t="n">
        <v>36</v>
      </c>
      <c r="B40" s="50">
        <f>Targets!$C$35+A40-1</f>
        <v/>
      </c>
      <c r="C40" s="49">
        <f>INT((A40-1)/7)+1</f>
        <v/>
      </c>
      <c r="D40" s="51">
        <f>SUMIFS('Food Log'!$E$5:$E$1004,'Food Log'!$A$5:$A$1004,$B40)</f>
        <v/>
      </c>
      <c r="E40" s="52">
        <f>SUMIFS('Food Log'!$F$5:$F$1004,'Food Log'!$A$5:$A$1004,$B40)</f>
        <v/>
      </c>
      <c r="F40" s="52">
        <f>SUMIFS('Food Log'!$G$5:$G$1004,'Food Log'!$A$5:$A$1004,$B40)</f>
        <v/>
      </c>
      <c r="G40" s="52">
        <f>SUMIFS('Food Log'!$H$5:$H$1004,'Food Log'!$A$5:$A$1004,$B40)</f>
        <v/>
      </c>
      <c r="H40" s="52">
        <f>SUMIFS('Food Log'!$I$5:$I$1004,'Food Log'!$A$5:$A$1004,$B40)</f>
        <v/>
      </c>
      <c r="I40" s="51">
        <f>Targets!$C$28</f>
        <v/>
      </c>
      <c r="J40" s="53">
        <f>IF(D40=0,"",E40/I40)</f>
        <v/>
      </c>
      <c r="K40" s="54">
        <f>IF(D40=0,"",IF(E40&gt;=I40-5,"✓",""))</f>
        <v/>
      </c>
      <c r="L40" s="55">
        <f>IF(D40=0,"",D40-Targets!$C$27)</f>
        <v/>
      </c>
    </row>
    <row r="41">
      <c r="A41" s="49" t="n">
        <v>37</v>
      </c>
      <c r="B41" s="50">
        <f>Targets!$C$35+A41-1</f>
        <v/>
      </c>
      <c r="C41" s="49">
        <f>INT((A41-1)/7)+1</f>
        <v/>
      </c>
      <c r="D41" s="51">
        <f>SUMIFS('Food Log'!$E$5:$E$1004,'Food Log'!$A$5:$A$1004,$B41)</f>
        <v/>
      </c>
      <c r="E41" s="52">
        <f>SUMIFS('Food Log'!$F$5:$F$1004,'Food Log'!$A$5:$A$1004,$B41)</f>
        <v/>
      </c>
      <c r="F41" s="52">
        <f>SUMIFS('Food Log'!$G$5:$G$1004,'Food Log'!$A$5:$A$1004,$B41)</f>
        <v/>
      </c>
      <c r="G41" s="52">
        <f>SUMIFS('Food Log'!$H$5:$H$1004,'Food Log'!$A$5:$A$1004,$B41)</f>
        <v/>
      </c>
      <c r="H41" s="52">
        <f>SUMIFS('Food Log'!$I$5:$I$1004,'Food Log'!$A$5:$A$1004,$B41)</f>
        <v/>
      </c>
      <c r="I41" s="51">
        <f>Targets!$C$28</f>
        <v/>
      </c>
      <c r="J41" s="53">
        <f>IF(D41=0,"",E41/I41)</f>
        <v/>
      </c>
      <c r="K41" s="54">
        <f>IF(D41=0,"",IF(E41&gt;=I41-5,"✓",""))</f>
        <v/>
      </c>
      <c r="L41" s="55">
        <f>IF(D41=0,"",D41-Targets!$C$27)</f>
        <v/>
      </c>
    </row>
    <row r="42">
      <c r="A42" s="49" t="n">
        <v>38</v>
      </c>
      <c r="B42" s="50">
        <f>Targets!$C$35+A42-1</f>
        <v/>
      </c>
      <c r="C42" s="49">
        <f>INT((A42-1)/7)+1</f>
        <v/>
      </c>
      <c r="D42" s="51">
        <f>SUMIFS('Food Log'!$E$5:$E$1004,'Food Log'!$A$5:$A$1004,$B42)</f>
        <v/>
      </c>
      <c r="E42" s="52">
        <f>SUMIFS('Food Log'!$F$5:$F$1004,'Food Log'!$A$5:$A$1004,$B42)</f>
        <v/>
      </c>
      <c r="F42" s="52">
        <f>SUMIFS('Food Log'!$G$5:$G$1004,'Food Log'!$A$5:$A$1004,$B42)</f>
        <v/>
      </c>
      <c r="G42" s="52">
        <f>SUMIFS('Food Log'!$H$5:$H$1004,'Food Log'!$A$5:$A$1004,$B42)</f>
        <v/>
      </c>
      <c r="H42" s="52">
        <f>SUMIFS('Food Log'!$I$5:$I$1004,'Food Log'!$A$5:$A$1004,$B42)</f>
        <v/>
      </c>
      <c r="I42" s="51">
        <f>Targets!$C$28</f>
        <v/>
      </c>
      <c r="J42" s="53">
        <f>IF(D42=0,"",E42/I42)</f>
        <v/>
      </c>
      <c r="K42" s="54">
        <f>IF(D42=0,"",IF(E42&gt;=I42-5,"✓",""))</f>
        <v/>
      </c>
      <c r="L42" s="55">
        <f>IF(D42=0,"",D42-Targets!$C$27)</f>
        <v/>
      </c>
    </row>
    <row r="43">
      <c r="A43" s="49" t="n">
        <v>39</v>
      </c>
      <c r="B43" s="50">
        <f>Targets!$C$35+A43-1</f>
        <v/>
      </c>
      <c r="C43" s="49">
        <f>INT((A43-1)/7)+1</f>
        <v/>
      </c>
      <c r="D43" s="51">
        <f>SUMIFS('Food Log'!$E$5:$E$1004,'Food Log'!$A$5:$A$1004,$B43)</f>
        <v/>
      </c>
      <c r="E43" s="52">
        <f>SUMIFS('Food Log'!$F$5:$F$1004,'Food Log'!$A$5:$A$1004,$B43)</f>
        <v/>
      </c>
      <c r="F43" s="52">
        <f>SUMIFS('Food Log'!$G$5:$G$1004,'Food Log'!$A$5:$A$1004,$B43)</f>
        <v/>
      </c>
      <c r="G43" s="52">
        <f>SUMIFS('Food Log'!$H$5:$H$1004,'Food Log'!$A$5:$A$1004,$B43)</f>
        <v/>
      </c>
      <c r="H43" s="52">
        <f>SUMIFS('Food Log'!$I$5:$I$1004,'Food Log'!$A$5:$A$1004,$B43)</f>
        <v/>
      </c>
      <c r="I43" s="51">
        <f>Targets!$C$28</f>
        <v/>
      </c>
      <c r="J43" s="53">
        <f>IF(D43=0,"",E43/I43)</f>
        <v/>
      </c>
      <c r="K43" s="54">
        <f>IF(D43=0,"",IF(E43&gt;=I43-5,"✓",""))</f>
        <v/>
      </c>
      <c r="L43" s="55">
        <f>IF(D43=0,"",D43-Targets!$C$27)</f>
        <v/>
      </c>
    </row>
    <row r="44">
      <c r="A44" s="49" t="n">
        <v>40</v>
      </c>
      <c r="B44" s="50">
        <f>Targets!$C$35+A44-1</f>
        <v/>
      </c>
      <c r="C44" s="49">
        <f>INT((A44-1)/7)+1</f>
        <v/>
      </c>
      <c r="D44" s="51">
        <f>SUMIFS('Food Log'!$E$5:$E$1004,'Food Log'!$A$5:$A$1004,$B44)</f>
        <v/>
      </c>
      <c r="E44" s="52">
        <f>SUMIFS('Food Log'!$F$5:$F$1004,'Food Log'!$A$5:$A$1004,$B44)</f>
        <v/>
      </c>
      <c r="F44" s="52">
        <f>SUMIFS('Food Log'!$G$5:$G$1004,'Food Log'!$A$5:$A$1004,$B44)</f>
        <v/>
      </c>
      <c r="G44" s="52">
        <f>SUMIFS('Food Log'!$H$5:$H$1004,'Food Log'!$A$5:$A$1004,$B44)</f>
        <v/>
      </c>
      <c r="H44" s="52">
        <f>SUMIFS('Food Log'!$I$5:$I$1004,'Food Log'!$A$5:$A$1004,$B44)</f>
        <v/>
      </c>
      <c r="I44" s="51">
        <f>Targets!$C$28</f>
        <v/>
      </c>
      <c r="J44" s="53">
        <f>IF(D44=0,"",E44/I44)</f>
        <v/>
      </c>
      <c r="K44" s="54">
        <f>IF(D44=0,"",IF(E44&gt;=I44-5,"✓",""))</f>
        <v/>
      </c>
      <c r="L44" s="55">
        <f>IF(D44=0,"",D44-Targets!$C$27)</f>
        <v/>
      </c>
    </row>
    <row r="45">
      <c r="A45" s="49" t="n">
        <v>41</v>
      </c>
      <c r="B45" s="50">
        <f>Targets!$C$35+A45-1</f>
        <v/>
      </c>
      <c r="C45" s="49">
        <f>INT((A45-1)/7)+1</f>
        <v/>
      </c>
      <c r="D45" s="51">
        <f>SUMIFS('Food Log'!$E$5:$E$1004,'Food Log'!$A$5:$A$1004,$B45)</f>
        <v/>
      </c>
      <c r="E45" s="52">
        <f>SUMIFS('Food Log'!$F$5:$F$1004,'Food Log'!$A$5:$A$1004,$B45)</f>
        <v/>
      </c>
      <c r="F45" s="52">
        <f>SUMIFS('Food Log'!$G$5:$G$1004,'Food Log'!$A$5:$A$1004,$B45)</f>
        <v/>
      </c>
      <c r="G45" s="52">
        <f>SUMIFS('Food Log'!$H$5:$H$1004,'Food Log'!$A$5:$A$1004,$B45)</f>
        <v/>
      </c>
      <c r="H45" s="52">
        <f>SUMIFS('Food Log'!$I$5:$I$1004,'Food Log'!$A$5:$A$1004,$B45)</f>
        <v/>
      </c>
      <c r="I45" s="51">
        <f>Targets!$C$28</f>
        <v/>
      </c>
      <c r="J45" s="53">
        <f>IF(D45=0,"",E45/I45)</f>
        <v/>
      </c>
      <c r="K45" s="54">
        <f>IF(D45=0,"",IF(E45&gt;=I45-5,"✓",""))</f>
        <v/>
      </c>
      <c r="L45" s="55">
        <f>IF(D45=0,"",D45-Targets!$C$27)</f>
        <v/>
      </c>
    </row>
    <row r="46">
      <c r="A46" s="49" t="n">
        <v>42</v>
      </c>
      <c r="B46" s="50">
        <f>Targets!$C$35+A46-1</f>
        <v/>
      </c>
      <c r="C46" s="49">
        <f>INT((A46-1)/7)+1</f>
        <v/>
      </c>
      <c r="D46" s="51">
        <f>SUMIFS('Food Log'!$E$5:$E$1004,'Food Log'!$A$5:$A$1004,$B46)</f>
        <v/>
      </c>
      <c r="E46" s="52">
        <f>SUMIFS('Food Log'!$F$5:$F$1004,'Food Log'!$A$5:$A$1004,$B46)</f>
        <v/>
      </c>
      <c r="F46" s="52">
        <f>SUMIFS('Food Log'!$G$5:$G$1004,'Food Log'!$A$5:$A$1004,$B46)</f>
        <v/>
      </c>
      <c r="G46" s="52">
        <f>SUMIFS('Food Log'!$H$5:$H$1004,'Food Log'!$A$5:$A$1004,$B46)</f>
        <v/>
      </c>
      <c r="H46" s="52">
        <f>SUMIFS('Food Log'!$I$5:$I$1004,'Food Log'!$A$5:$A$1004,$B46)</f>
        <v/>
      </c>
      <c r="I46" s="51">
        <f>Targets!$C$28</f>
        <v/>
      </c>
      <c r="J46" s="53">
        <f>IF(D46=0,"",E46/I46)</f>
        <v/>
      </c>
      <c r="K46" s="54">
        <f>IF(D46=0,"",IF(E46&gt;=I46-5,"✓",""))</f>
        <v/>
      </c>
      <c r="L46" s="55">
        <f>IF(D46=0,"",D46-Targets!$C$27)</f>
        <v/>
      </c>
    </row>
    <row r="47">
      <c r="A47" s="42" t="n">
        <v>43</v>
      </c>
      <c r="B47" s="43">
        <f>Targets!$C$35+A47-1</f>
        <v/>
      </c>
      <c r="C47" s="42">
        <f>INT((A47-1)/7)+1</f>
        <v/>
      </c>
      <c r="D47" s="44">
        <f>SUMIFS('Food Log'!$E$5:$E$1004,'Food Log'!$A$5:$A$1004,$B47)</f>
        <v/>
      </c>
      <c r="E47" s="45">
        <f>SUMIFS('Food Log'!$F$5:$F$1004,'Food Log'!$A$5:$A$1004,$B47)</f>
        <v/>
      </c>
      <c r="F47" s="45">
        <f>SUMIFS('Food Log'!$G$5:$G$1004,'Food Log'!$A$5:$A$1004,$B47)</f>
        <v/>
      </c>
      <c r="G47" s="45">
        <f>SUMIFS('Food Log'!$H$5:$H$1004,'Food Log'!$A$5:$A$1004,$B47)</f>
        <v/>
      </c>
      <c r="H47" s="45">
        <f>SUMIFS('Food Log'!$I$5:$I$1004,'Food Log'!$A$5:$A$1004,$B47)</f>
        <v/>
      </c>
      <c r="I47" s="44">
        <f>Targets!$C$28</f>
        <v/>
      </c>
      <c r="J47" s="46">
        <f>IF(D47=0,"",E47/I47)</f>
        <v/>
      </c>
      <c r="K47" s="47">
        <f>IF(D47=0,"",IF(E47&gt;=I47-5,"✓",""))</f>
        <v/>
      </c>
      <c r="L47" s="48">
        <f>IF(D47=0,"",D47-Targets!$C$27)</f>
        <v/>
      </c>
    </row>
    <row r="48">
      <c r="A48" s="42" t="n">
        <v>44</v>
      </c>
      <c r="B48" s="43">
        <f>Targets!$C$35+A48-1</f>
        <v/>
      </c>
      <c r="C48" s="42">
        <f>INT((A48-1)/7)+1</f>
        <v/>
      </c>
      <c r="D48" s="44">
        <f>SUMIFS('Food Log'!$E$5:$E$1004,'Food Log'!$A$5:$A$1004,$B48)</f>
        <v/>
      </c>
      <c r="E48" s="45">
        <f>SUMIFS('Food Log'!$F$5:$F$1004,'Food Log'!$A$5:$A$1004,$B48)</f>
        <v/>
      </c>
      <c r="F48" s="45">
        <f>SUMIFS('Food Log'!$G$5:$G$1004,'Food Log'!$A$5:$A$1004,$B48)</f>
        <v/>
      </c>
      <c r="G48" s="45">
        <f>SUMIFS('Food Log'!$H$5:$H$1004,'Food Log'!$A$5:$A$1004,$B48)</f>
        <v/>
      </c>
      <c r="H48" s="45">
        <f>SUMIFS('Food Log'!$I$5:$I$1004,'Food Log'!$A$5:$A$1004,$B48)</f>
        <v/>
      </c>
      <c r="I48" s="44">
        <f>Targets!$C$28</f>
        <v/>
      </c>
      <c r="J48" s="46">
        <f>IF(D48=0,"",E48/I48)</f>
        <v/>
      </c>
      <c r="K48" s="47">
        <f>IF(D48=0,"",IF(E48&gt;=I48-5,"✓",""))</f>
        <v/>
      </c>
      <c r="L48" s="48">
        <f>IF(D48=0,"",D48-Targets!$C$27)</f>
        <v/>
      </c>
    </row>
    <row r="49">
      <c r="A49" s="42" t="n">
        <v>45</v>
      </c>
      <c r="B49" s="43">
        <f>Targets!$C$35+A49-1</f>
        <v/>
      </c>
      <c r="C49" s="42">
        <f>INT((A49-1)/7)+1</f>
        <v/>
      </c>
      <c r="D49" s="44">
        <f>SUMIFS('Food Log'!$E$5:$E$1004,'Food Log'!$A$5:$A$1004,$B49)</f>
        <v/>
      </c>
      <c r="E49" s="45">
        <f>SUMIFS('Food Log'!$F$5:$F$1004,'Food Log'!$A$5:$A$1004,$B49)</f>
        <v/>
      </c>
      <c r="F49" s="45">
        <f>SUMIFS('Food Log'!$G$5:$G$1004,'Food Log'!$A$5:$A$1004,$B49)</f>
        <v/>
      </c>
      <c r="G49" s="45">
        <f>SUMIFS('Food Log'!$H$5:$H$1004,'Food Log'!$A$5:$A$1004,$B49)</f>
        <v/>
      </c>
      <c r="H49" s="45">
        <f>SUMIFS('Food Log'!$I$5:$I$1004,'Food Log'!$A$5:$A$1004,$B49)</f>
        <v/>
      </c>
      <c r="I49" s="44">
        <f>Targets!$C$28</f>
        <v/>
      </c>
      <c r="J49" s="46">
        <f>IF(D49=0,"",E49/I49)</f>
        <v/>
      </c>
      <c r="K49" s="47">
        <f>IF(D49=0,"",IF(E49&gt;=I49-5,"✓",""))</f>
        <v/>
      </c>
      <c r="L49" s="48">
        <f>IF(D49=0,"",D49-Targets!$C$27)</f>
        <v/>
      </c>
    </row>
    <row r="50">
      <c r="A50" s="42" t="n">
        <v>46</v>
      </c>
      <c r="B50" s="43">
        <f>Targets!$C$35+A50-1</f>
        <v/>
      </c>
      <c r="C50" s="42">
        <f>INT((A50-1)/7)+1</f>
        <v/>
      </c>
      <c r="D50" s="44">
        <f>SUMIFS('Food Log'!$E$5:$E$1004,'Food Log'!$A$5:$A$1004,$B50)</f>
        <v/>
      </c>
      <c r="E50" s="45">
        <f>SUMIFS('Food Log'!$F$5:$F$1004,'Food Log'!$A$5:$A$1004,$B50)</f>
        <v/>
      </c>
      <c r="F50" s="45">
        <f>SUMIFS('Food Log'!$G$5:$G$1004,'Food Log'!$A$5:$A$1004,$B50)</f>
        <v/>
      </c>
      <c r="G50" s="45">
        <f>SUMIFS('Food Log'!$H$5:$H$1004,'Food Log'!$A$5:$A$1004,$B50)</f>
        <v/>
      </c>
      <c r="H50" s="45">
        <f>SUMIFS('Food Log'!$I$5:$I$1004,'Food Log'!$A$5:$A$1004,$B50)</f>
        <v/>
      </c>
      <c r="I50" s="44">
        <f>Targets!$C$28</f>
        <v/>
      </c>
      <c r="J50" s="46">
        <f>IF(D50=0,"",E50/I50)</f>
        <v/>
      </c>
      <c r="K50" s="47">
        <f>IF(D50=0,"",IF(E50&gt;=I50-5,"✓",""))</f>
        <v/>
      </c>
      <c r="L50" s="48">
        <f>IF(D50=0,"",D50-Targets!$C$27)</f>
        <v/>
      </c>
    </row>
    <row r="51">
      <c r="A51" s="42" t="n">
        <v>47</v>
      </c>
      <c r="B51" s="43">
        <f>Targets!$C$35+A51-1</f>
        <v/>
      </c>
      <c r="C51" s="42">
        <f>INT((A51-1)/7)+1</f>
        <v/>
      </c>
      <c r="D51" s="44">
        <f>SUMIFS('Food Log'!$E$5:$E$1004,'Food Log'!$A$5:$A$1004,$B51)</f>
        <v/>
      </c>
      <c r="E51" s="45">
        <f>SUMIFS('Food Log'!$F$5:$F$1004,'Food Log'!$A$5:$A$1004,$B51)</f>
        <v/>
      </c>
      <c r="F51" s="45">
        <f>SUMIFS('Food Log'!$G$5:$G$1004,'Food Log'!$A$5:$A$1004,$B51)</f>
        <v/>
      </c>
      <c r="G51" s="45">
        <f>SUMIFS('Food Log'!$H$5:$H$1004,'Food Log'!$A$5:$A$1004,$B51)</f>
        <v/>
      </c>
      <c r="H51" s="45">
        <f>SUMIFS('Food Log'!$I$5:$I$1004,'Food Log'!$A$5:$A$1004,$B51)</f>
        <v/>
      </c>
      <c r="I51" s="44">
        <f>Targets!$C$28</f>
        <v/>
      </c>
      <c r="J51" s="46">
        <f>IF(D51=0,"",E51/I51)</f>
        <v/>
      </c>
      <c r="K51" s="47">
        <f>IF(D51=0,"",IF(E51&gt;=I51-5,"✓",""))</f>
        <v/>
      </c>
      <c r="L51" s="48">
        <f>IF(D51=0,"",D51-Targets!$C$27)</f>
        <v/>
      </c>
    </row>
    <row r="52">
      <c r="A52" s="42" t="n">
        <v>48</v>
      </c>
      <c r="B52" s="43">
        <f>Targets!$C$35+A52-1</f>
        <v/>
      </c>
      <c r="C52" s="42">
        <f>INT((A52-1)/7)+1</f>
        <v/>
      </c>
      <c r="D52" s="44">
        <f>SUMIFS('Food Log'!$E$5:$E$1004,'Food Log'!$A$5:$A$1004,$B52)</f>
        <v/>
      </c>
      <c r="E52" s="45">
        <f>SUMIFS('Food Log'!$F$5:$F$1004,'Food Log'!$A$5:$A$1004,$B52)</f>
        <v/>
      </c>
      <c r="F52" s="45">
        <f>SUMIFS('Food Log'!$G$5:$G$1004,'Food Log'!$A$5:$A$1004,$B52)</f>
        <v/>
      </c>
      <c r="G52" s="45">
        <f>SUMIFS('Food Log'!$H$5:$H$1004,'Food Log'!$A$5:$A$1004,$B52)</f>
        <v/>
      </c>
      <c r="H52" s="45">
        <f>SUMIFS('Food Log'!$I$5:$I$1004,'Food Log'!$A$5:$A$1004,$B52)</f>
        <v/>
      </c>
      <c r="I52" s="44">
        <f>Targets!$C$28</f>
        <v/>
      </c>
      <c r="J52" s="46">
        <f>IF(D52=0,"",E52/I52)</f>
        <v/>
      </c>
      <c r="K52" s="47">
        <f>IF(D52=0,"",IF(E52&gt;=I52-5,"✓",""))</f>
        <v/>
      </c>
      <c r="L52" s="48">
        <f>IF(D52=0,"",D52-Targets!$C$27)</f>
        <v/>
      </c>
    </row>
    <row r="53">
      <c r="A53" s="42" t="n">
        <v>49</v>
      </c>
      <c r="B53" s="43">
        <f>Targets!$C$35+A53-1</f>
        <v/>
      </c>
      <c r="C53" s="42">
        <f>INT((A53-1)/7)+1</f>
        <v/>
      </c>
      <c r="D53" s="44">
        <f>SUMIFS('Food Log'!$E$5:$E$1004,'Food Log'!$A$5:$A$1004,$B53)</f>
        <v/>
      </c>
      <c r="E53" s="45">
        <f>SUMIFS('Food Log'!$F$5:$F$1004,'Food Log'!$A$5:$A$1004,$B53)</f>
        <v/>
      </c>
      <c r="F53" s="45">
        <f>SUMIFS('Food Log'!$G$5:$G$1004,'Food Log'!$A$5:$A$1004,$B53)</f>
        <v/>
      </c>
      <c r="G53" s="45">
        <f>SUMIFS('Food Log'!$H$5:$H$1004,'Food Log'!$A$5:$A$1004,$B53)</f>
        <v/>
      </c>
      <c r="H53" s="45">
        <f>SUMIFS('Food Log'!$I$5:$I$1004,'Food Log'!$A$5:$A$1004,$B53)</f>
        <v/>
      </c>
      <c r="I53" s="44">
        <f>Targets!$C$28</f>
        <v/>
      </c>
      <c r="J53" s="46">
        <f>IF(D53=0,"",E53/I53)</f>
        <v/>
      </c>
      <c r="K53" s="47">
        <f>IF(D53=0,"",IF(E53&gt;=I53-5,"✓",""))</f>
        <v/>
      </c>
      <c r="L53" s="48">
        <f>IF(D53=0,"",D53-Targets!$C$27)</f>
        <v/>
      </c>
    </row>
    <row r="54">
      <c r="A54" s="49" t="n">
        <v>50</v>
      </c>
      <c r="B54" s="50">
        <f>Targets!$C$35+A54-1</f>
        <v/>
      </c>
      <c r="C54" s="49">
        <f>INT((A54-1)/7)+1</f>
        <v/>
      </c>
      <c r="D54" s="51">
        <f>SUMIFS('Food Log'!$E$5:$E$1004,'Food Log'!$A$5:$A$1004,$B54)</f>
        <v/>
      </c>
      <c r="E54" s="52">
        <f>SUMIFS('Food Log'!$F$5:$F$1004,'Food Log'!$A$5:$A$1004,$B54)</f>
        <v/>
      </c>
      <c r="F54" s="52">
        <f>SUMIFS('Food Log'!$G$5:$G$1004,'Food Log'!$A$5:$A$1004,$B54)</f>
        <v/>
      </c>
      <c r="G54" s="52">
        <f>SUMIFS('Food Log'!$H$5:$H$1004,'Food Log'!$A$5:$A$1004,$B54)</f>
        <v/>
      </c>
      <c r="H54" s="52">
        <f>SUMIFS('Food Log'!$I$5:$I$1004,'Food Log'!$A$5:$A$1004,$B54)</f>
        <v/>
      </c>
      <c r="I54" s="51">
        <f>Targets!$C$28</f>
        <v/>
      </c>
      <c r="J54" s="53">
        <f>IF(D54=0,"",E54/I54)</f>
        <v/>
      </c>
      <c r="K54" s="54">
        <f>IF(D54=0,"",IF(E54&gt;=I54-5,"✓",""))</f>
        <v/>
      </c>
      <c r="L54" s="55">
        <f>IF(D54=0,"",D54-Targets!$C$27)</f>
        <v/>
      </c>
    </row>
    <row r="55">
      <c r="A55" s="49" t="n">
        <v>51</v>
      </c>
      <c r="B55" s="50">
        <f>Targets!$C$35+A55-1</f>
        <v/>
      </c>
      <c r="C55" s="49">
        <f>INT((A55-1)/7)+1</f>
        <v/>
      </c>
      <c r="D55" s="51">
        <f>SUMIFS('Food Log'!$E$5:$E$1004,'Food Log'!$A$5:$A$1004,$B55)</f>
        <v/>
      </c>
      <c r="E55" s="52">
        <f>SUMIFS('Food Log'!$F$5:$F$1004,'Food Log'!$A$5:$A$1004,$B55)</f>
        <v/>
      </c>
      <c r="F55" s="52">
        <f>SUMIFS('Food Log'!$G$5:$G$1004,'Food Log'!$A$5:$A$1004,$B55)</f>
        <v/>
      </c>
      <c r="G55" s="52">
        <f>SUMIFS('Food Log'!$H$5:$H$1004,'Food Log'!$A$5:$A$1004,$B55)</f>
        <v/>
      </c>
      <c r="H55" s="52">
        <f>SUMIFS('Food Log'!$I$5:$I$1004,'Food Log'!$A$5:$A$1004,$B55)</f>
        <v/>
      </c>
      <c r="I55" s="51">
        <f>Targets!$C$28</f>
        <v/>
      </c>
      <c r="J55" s="53">
        <f>IF(D55=0,"",E55/I55)</f>
        <v/>
      </c>
      <c r="K55" s="54">
        <f>IF(D55=0,"",IF(E55&gt;=I55-5,"✓",""))</f>
        <v/>
      </c>
      <c r="L55" s="55">
        <f>IF(D55=0,"",D55-Targets!$C$27)</f>
        <v/>
      </c>
    </row>
    <row r="56">
      <c r="A56" s="49" t="n">
        <v>52</v>
      </c>
      <c r="B56" s="50">
        <f>Targets!$C$35+A56-1</f>
        <v/>
      </c>
      <c r="C56" s="49">
        <f>INT((A56-1)/7)+1</f>
        <v/>
      </c>
      <c r="D56" s="51">
        <f>SUMIFS('Food Log'!$E$5:$E$1004,'Food Log'!$A$5:$A$1004,$B56)</f>
        <v/>
      </c>
      <c r="E56" s="52">
        <f>SUMIFS('Food Log'!$F$5:$F$1004,'Food Log'!$A$5:$A$1004,$B56)</f>
        <v/>
      </c>
      <c r="F56" s="52">
        <f>SUMIFS('Food Log'!$G$5:$G$1004,'Food Log'!$A$5:$A$1004,$B56)</f>
        <v/>
      </c>
      <c r="G56" s="52">
        <f>SUMIFS('Food Log'!$H$5:$H$1004,'Food Log'!$A$5:$A$1004,$B56)</f>
        <v/>
      </c>
      <c r="H56" s="52">
        <f>SUMIFS('Food Log'!$I$5:$I$1004,'Food Log'!$A$5:$A$1004,$B56)</f>
        <v/>
      </c>
      <c r="I56" s="51">
        <f>Targets!$C$28</f>
        <v/>
      </c>
      <c r="J56" s="53">
        <f>IF(D56=0,"",E56/I56)</f>
        <v/>
      </c>
      <c r="K56" s="54">
        <f>IF(D56=0,"",IF(E56&gt;=I56-5,"✓",""))</f>
        <v/>
      </c>
      <c r="L56" s="55">
        <f>IF(D56=0,"",D56-Targets!$C$27)</f>
        <v/>
      </c>
    </row>
    <row r="57">
      <c r="A57" s="49" t="n">
        <v>53</v>
      </c>
      <c r="B57" s="50">
        <f>Targets!$C$35+A57-1</f>
        <v/>
      </c>
      <c r="C57" s="49">
        <f>INT((A57-1)/7)+1</f>
        <v/>
      </c>
      <c r="D57" s="51">
        <f>SUMIFS('Food Log'!$E$5:$E$1004,'Food Log'!$A$5:$A$1004,$B57)</f>
        <v/>
      </c>
      <c r="E57" s="52">
        <f>SUMIFS('Food Log'!$F$5:$F$1004,'Food Log'!$A$5:$A$1004,$B57)</f>
        <v/>
      </c>
      <c r="F57" s="52">
        <f>SUMIFS('Food Log'!$G$5:$G$1004,'Food Log'!$A$5:$A$1004,$B57)</f>
        <v/>
      </c>
      <c r="G57" s="52">
        <f>SUMIFS('Food Log'!$H$5:$H$1004,'Food Log'!$A$5:$A$1004,$B57)</f>
        <v/>
      </c>
      <c r="H57" s="52">
        <f>SUMIFS('Food Log'!$I$5:$I$1004,'Food Log'!$A$5:$A$1004,$B57)</f>
        <v/>
      </c>
      <c r="I57" s="51">
        <f>Targets!$C$28</f>
        <v/>
      </c>
      <c r="J57" s="53">
        <f>IF(D57=0,"",E57/I57)</f>
        <v/>
      </c>
      <c r="K57" s="54">
        <f>IF(D57=0,"",IF(E57&gt;=I57-5,"✓",""))</f>
        <v/>
      </c>
      <c r="L57" s="55">
        <f>IF(D57=0,"",D57-Targets!$C$27)</f>
        <v/>
      </c>
    </row>
    <row r="58">
      <c r="A58" s="49" t="n">
        <v>54</v>
      </c>
      <c r="B58" s="50">
        <f>Targets!$C$35+A58-1</f>
        <v/>
      </c>
      <c r="C58" s="49">
        <f>INT((A58-1)/7)+1</f>
        <v/>
      </c>
      <c r="D58" s="51">
        <f>SUMIFS('Food Log'!$E$5:$E$1004,'Food Log'!$A$5:$A$1004,$B58)</f>
        <v/>
      </c>
      <c r="E58" s="52">
        <f>SUMIFS('Food Log'!$F$5:$F$1004,'Food Log'!$A$5:$A$1004,$B58)</f>
        <v/>
      </c>
      <c r="F58" s="52">
        <f>SUMIFS('Food Log'!$G$5:$G$1004,'Food Log'!$A$5:$A$1004,$B58)</f>
        <v/>
      </c>
      <c r="G58" s="52">
        <f>SUMIFS('Food Log'!$H$5:$H$1004,'Food Log'!$A$5:$A$1004,$B58)</f>
        <v/>
      </c>
      <c r="H58" s="52">
        <f>SUMIFS('Food Log'!$I$5:$I$1004,'Food Log'!$A$5:$A$1004,$B58)</f>
        <v/>
      </c>
      <c r="I58" s="51">
        <f>Targets!$C$28</f>
        <v/>
      </c>
      <c r="J58" s="53">
        <f>IF(D58=0,"",E58/I58)</f>
        <v/>
      </c>
      <c r="K58" s="54">
        <f>IF(D58=0,"",IF(E58&gt;=I58-5,"✓",""))</f>
        <v/>
      </c>
      <c r="L58" s="55">
        <f>IF(D58=0,"",D58-Targets!$C$27)</f>
        <v/>
      </c>
    </row>
    <row r="59">
      <c r="A59" s="49" t="n">
        <v>55</v>
      </c>
      <c r="B59" s="50">
        <f>Targets!$C$35+A59-1</f>
        <v/>
      </c>
      <c r="C59" s="49">
        <f>INT((A59-1)/7)+1</f>
        <v/>
      </c>
      <c r="D59" s="51">
        <f>SUMIFS('Food Log'!$E$5:$E$1004,'Food Log'!$A$5:$A$1004,$B59)</f>
        <v/>
      </c>
      <c r="E59" s="52">
        <f>SUMIFS('Food Log'!$F$5:$F$1004,'Food Log'!$A$5:$A$1004,$B59)</f>
        <v/>
      </c>
      <c r="F59" s="52">
        <f>SUMIFS('Food Log'!$G$5:$G$1004,'Food Log'!$A$5:$A$1004,$B59)</f>
        <v/>
      </c>
      <c r="G59" s="52">
        <f>SUMIFS('Food Log'!$H$5:$H$1004,'Food Log'!$A$5:$A$1004,$B59)</f>
        <v/>
      </c>
      <c r="H59" s="52">
        <f>SUMIFS('Food Log'!$I$5:$I$1004,'Food Log'!$A$5:$A$1004,$B59)</f>
        <v/>
      </c>
      <c r="I59" s="51">
        <f>Targets!$C$28</f>
        <v/>
      </c>
      <c r="J59" s="53">
        <f>IF(D59=0,"",E59/I59)</f>
        <v/>
      </c>
      <c r="K59" s="54">
        <f>IF(D59=0,"",IF(E59&gt;=I59-5,"✓",""))</f>
        <v/>
      </c>
      <c r="L59" s="55">
        <f>IF(D59=0,"",D59-Targets!$C$27)</f>
        <v/>
      </c>
    </row>
    <row r="60">
      <c r="A60" s="49" t="n">
        <v>56</v>
      </c>
      <c r="B60" s="50">
        <f>Targets!$C$35+A60-1</f>
        <v/>
      </c>
      <c r="C60" s="49">
        <f>INT((A60-1)/7)+1</f>
        <v/>
      </c>
      <c r="D60" s="51">
        <f>SUMIFS('Food Log'!$E$5:$E$1004,'Food Log'!$A$5:$A$1004,$B60)</f>
        <v/>
      </c>
      <c r="E60" s="52">
        <f>SUMIFS('Food Log'!$F$5:$F$1004,'Food Log'!$A$5:$A$1004,$B60)</f>
        <v/>
      </c>
      <c r="F60" s="52">
        <f>SUMIFS('Food Log'!$G$5:$G$1004,'Food Log'!$A$5:$A$1004,$B60)</f>
        <v/>
      </c>
      <c r="G60" s="52">
        <f>SUMIFS('Food Log'!$H$5:$H$1004,'Food Log'!$A$5:$A$1004,$B60)</f>
        <v/>
      </c>
      <c r="H60" s="52">
        <f>SUMIFS('Food Log'!$I$5:$I$1004,'Food Log'!$A$5:$A$1004,$B60)</f>
        <v/>
      </c>
      <c r="I60" s="51">
        <f>Targets!$C$28</f>
        <v/>
      </c>
      <c r="J60" s="53">
        <f>IF(D60=0,"",E60/I60)</f>
        <v/>
      </c>
      <c r="K60" s="54">
        <f>IF(D60=0,"",IF(E60&gt;=I60-5,"✓",""))</f>
        <v/>
      </c>
      <c r="L60" s="55">
        <f>IF(D60=0,"",D60-Targets!$C$27)</f>
        <v/>
      </c>
    </row>
    <row r="61">
      <c r="A61" s="42" t="n">
        <v>57</v>
      </c>
      <c r="B61" s="43">
        <f>Targets!$C$35+A61-1</f>
        <v/>
      </c>
      <c r="C61" s="42">
        <f>INT((A61-1)/7)+1</f>
        <v/>
      </c>
      <c r="D61" s="44">
        <f>SUMIFS('Food Log'!$E$5:$E$1004,'Food Log'!$A$5:$A$1004,$B61)</f>
        <v/>
      </c>
      <c r="E61" s="45">
        <f>SUMIFS('Food Log'!$F$5:$F$1004,'Food Log'!$A$5:$A$1004,$B61)</f>
        <v/>
      </c>
      <c r="F61" s="45">
        <f>SUMIFS('Food Log'!$G$5:$G$1004,'Food Log'!$A$5:$A$1004,$B61)</f>
        <v/>
      </c>
      <c r="G61" s="45">
        <f>SUMIFS('Food Log'!$H$5:$H$1004,'Food Log'!$A$5:$A$1004,$B61)</f>
        <v/>
      </c>
      <c r="H61" s="45">
        <f>SUMIFS('Food Log'!$I$5:$I$1004,'Food Log'!$A$5:$A$1004,$B61)</f>
        <v/>
      </c>
      <c r="I61" s="44">
        <f>Targets!$C$28</f>
        <v/>
      </c>
      <c r="J61" s="46">
        <f>IF(D61=0,"",E61/I61)</f>
        <v/>
      </c>
      <c r="K61" s="47">
        <f>IF(D61=0,"",IF(E61&gt;=I61-5,"✓",""))</f>
        <v/>
      </c>
      <c r="L61" s="48">
        <f>IF(D61=0,"",D61-Targets!$C$27)</f>
        <v/>
      </c>
    </row>
    <row r="62">
      <c r="A62" s="42" t="n">
        <v>58</v>
      </c>
      <c r="B62" s="43">
        <f>Targets!$C$35+A62-1</f>
        <v/>
      </c>
      <c r="C62" s="42">
        <f>INT((A62-1)/7)+1</f>
        <v/>
      </c>
      <c r="D62" s="44">
        <f>SUMIFS('Food Log'!$E$5:$E$1004,'Food Log'!$A$5:$A$1004,$B62)</f>
        <v/>
      </c>
      <c r="E62" s="45">
        <f>SUMIFS('Food Log'!$F$5:$F$1004,'Food Log'!$A$5:$A$1004,$B62)</f>
        <v/>
      </c>
      <c r="F62" s="45">
        <f>SUMIFS('Food Log'!$G$5:$G$1004,'Food Log'!$A$5:$A$1004,$B62)</f>
        <v/>
      </c>
      <c r="G62" s="45">
        <f>SUMIFS('Food Log'!$H$5:$H$1004,'Food Log'!$A$5:$A$1004,$B62)</f>
        <v/>
      </c>
      <c r="H62" s="45">
        <f>SUMIFS('Food Log'!$I$5:$I$1004,'Food Log'!$A$5:$A$1004,$B62)</f>
        <v/>
      </c>
      <c r="I62" s="44">
        <f>Targets!$C$28</f>
        <v/>
      </c>
      <c r="J62" s="46">
        <f>IF(D62=0,"",E62/I62)</f>
        <v/>
      </c>
      <c r="K62" s="47">
        <f>IF(D62=0,"",IF(E62&gt;=I62-5,"✓",""))</f>
        <v/>
      </c>
      <c r="L62" s="48">
        <f>IF(D62=0,"",D62-Targets!$C$27)</f>
        <v/>
      </c>
    </row>
    <row r="63">
      <c r="A63" s="42" t="n">
        <v>59</v>
      </c>
      <c r="B63" s="43">
        <f>Targets!$C$35+A63-1</f>
        <v/>
      </c>
      <c r="C63" s="42">
        <f>INT((A63-1)/7)+1</f>
        <v/>
      </c>
      <c r="D63" s="44">
        <f>SUMIFS('Food Log'!$E$5:$E$1004,'Food Log'!$A$5:$A$1004,$B63)</f>
        <v/>
      </c>
      <c r="E63" s="45">
        <f>SUMIFS('Food Log'!$F$5:$F$1004,'Food Log'!$A$5:$A$1004,$B63)</f>
        <v/>
      </c>
      <c r="F63" s="45">
        <f>SUMIFS('Food Log'!$G$5:$G$1004,'Food Log'!$A$5:$A$1004,$B63)</f>
        <v/>
      </c>
      <c r="G63" s="45">
        <f>SUMIFS('Food Log'!$H$5:$H$1004,'Food Log'!$A$5:$A$1004,$B63)</f>
        <v/>
      </c>
      <c r="H63" s="45">
        <f>SUMIFS('Food Log'!$I$5:$I$1004,'Food Log'!$A$5:$A$1004,$B63)</f>
        <v/>
      </c>
      <c r="I63" s="44">
        <f>Targets!$C$28</f>
        <v/>
      </c>
      <c r="J63" s="46">
        <f>IF(D63=0,"",E63/I63)</f>
        <v/>
      </c>
      <c r="K63" s="47">
        <f>IF(D63=0,"",IF(E63&gt;=I63-5,"✓",""))</f>
        <v/>
      </c>
      <c r="L63" s="48">
        <f>IF(D63=0,"",D63-Targets!$C$27)</f>
        <v/>
      </c>
    </row>
    <row r="64">
      <c r="A64" s="42" t="n">
        <v>60</v>
      </c>
      <c r="B64" s="43">
        <f>Targets!$C$35+A64-1</f>
        <v/>
      </c>
      <c r="C64" s="42">
        <f>INT((A64-1)/7)+1</f>
        <v/>
      </c>
      <c r="D64" s="44">
        <f>SUMIFS('Food Log'!$E$5:$E$1004,'Food Log'!$A$5:$A$1004,$B64)</f>
        <v/>
      </c>
      <c r="E64" s="45">
        <f>SUMIFS('Food Log'!$F$5:$F$1004,'Food Log'!$A$5:$A$1004,$B64)</f>
        <v/>
      </c>
      <c r="F64" s="45">
        <f>SUMIFS('Food Log'!$G$5:$G$1004,'Food Log'!$A$5:$A$1004,$B64)</f>
        <v/>
      </c>
      <c r="G64" s="45">
        <f>SUMIFS('Food Log'!$H$5:$H$1004,'Food Log'!$A$5:$A$1004,$B64)</f>
        <v/>
      </c>
      <c r="H64" s="45">
        <f>SUMIFS('Food Log'!$I$5:$I$1004,'Food Log'!$A$5:$A$1004,$B64)</f>
        <v/>
      </c>
      <c r="I64" s="44">
        <f>Targets!$C$28</f>
        <v/>
      </c>
      <c r="J64" s="46">
        <f>IF(D64=0,"",E64/I64)</f>
        <v/>
      </c>
      <c r="K64" s="47">
        <f>IF(D64=0,"",IF(E64&gt;=I64-5,"✓",""))</f>
        <v/>
      </c>
      <c r="L64" s="48">
        <f>IF(D64=0,"",D64-Targets!$C$27)</f>
        <v/>
      </c>
    </row>
    <row r="65">
      <c r="A65" s="42" t="n">
        <v>61</v>
      </c>
      <c r="B65" s="43">
        <f>Targets!$C$35+A65-1</f>
        <v/>
      </c>
      <c r="C65" s="42">
        <f>INT((A65-1)/7)+1</f>
        <v/>
      </c>
      <c r="D65" s="44">
        <f>SUMIFS('Food Log'!$E$5:$E$1004,'Food Log'!$A$5:$A$1004,$B65)</f>
        <v/>
      </c>
      <c r="E65" s="45">
        <f>SUMIFS('Food Log'!$F$5:$F$1004,'Food Log'!$A$5:$A$1004,$B65)</f>
        <v/>
      </c>
      <c r="F65" s="45">
        <f>SUMIFS('Food Log'!$G$5:$G$1004,'Food Log'!$A$5:$A$1004,$B65)</f>
        <v/>
      </c>
      <c r="G65" s="45">
        <f>SUMIFS('Food Log'!$H$5:$H$1004,'Food Log'!$A$5:$A$1004,$B65)</f>
        <v/>
      </c>
      <c r="H65" s="45">
        <f>SUMIFS('Food Log'!$I$5:$I$1004,'Food Log'!$A$5:$A$1004,$B65)</f>
        <v/>
      </c>
      <c r="I65" s="44">
        <f>Targets!$C$28</f>
        <v/>
      </c>
      <c r="J65" s="46">
        <f>IF(D65=0,"",E65/I65)</f>
        <v/>
      </c>
      <c r="K65" s="47">
        <f>IF(D65=0,"",IF(E65&gt;=I65-5,"✓",""))</f>
        <v/>
      </c>
      <c r="L65" s="48">
        <f>IF(D65=0,"",D65-Targets!$C$27)</f>
        <v/>
      </c>
    </row>
    <row r="66">
      <c r="A66" s="42" t="n">
        <v>62</v>
      </c>
      <c r="B66" s="43">
        <f>Targets!$C$35+A66-1</f>
        <v/>
      </c>
      <c r="C66" s="42">
        <f>INT((A66-1)/7)+1</f>
        <v/>
      </c>
      <c r="D66" s="44">
        <f>SUMIFS('Food Log'!$E$5:$E$1004,'Food Log'!$A$5:$A$1004,$B66)</f>
        <v/>
      </c>
      <c r="E66" s="45">
        <f>SUMIFS('Food Log'!$F$5:$F$1004,'Food Log'!$A$5:$A$1004,$B66)</f>
        <v/>
      </c>
      <c r="F66" s="45">
        <f>SUMIFS('Food Log'!$G$5:$G$1004,'Food Log'!$A$5:$A$1004,$B66)</f>
        <v/>
      </c>
      <c r="G66" s="45">
        <f>SUMIFS('Food Log'!$H$5:$H$1004,'Food Log'!$A$5:$A$1004,$B66)</f>
        <v/>
      </c>
      <c r="H66" s="45">
        <f>SUMIFS('Food Log'!$I$5:$I$1004,'Food Log'!$A$5:$A$1004,$B66)</f>
        <v/>
      </c>
      <c r="I66" s="44">
        <f>Targets!$C$28</f>
        <v/>
      </c>
      <c r="J66" s="46">
        <f>IF(D66=0,"",E66/I66)</f>
        <v/>
      </c>
      <c r="K66" s="47">
        <f>IF(D66=0,"",IF(E66&gt;=I66-5,"✓",""))</f>
        <v/>
      </c>
      <c r="L66" s="48">
        <f>IF(D66=0,"",D66-Targets!$C$27)</f>
        <v/>
      </c>
    </row>
    <row r="67">
      <c r="A67" s="42" t="n">
        <v>63</v>
      </c>
      <c r="B67" s="43">
        <f>Targets!$C$35+A67-1</f>
        <v/>
      </c>
      <c r="C67" s="42">
        <f>INT((A67-1)/7)+1</f>
        <v/>
      </c>
      <c r="D67" s="44">
        <f>SUMIFS('Food Log'!$E$5:$E$1004,'Food Log'!$A$5:$A$1004,$B67)</f>
        <v/>
      </c>
      <c r="E67" s="45">
        <f>SUMIFS('Food Log'!$F$5:$F$1004,'Food Log'!$A$5:$A$1004,$B67)</f>
        <v/>
      </c>
      <c r="F67" s="45">
        <f>SUMIFS('Food Log'!$G$5:$G$1004,'Food Log'!$A$5:$A$1004,$B67)</f>
        <v/>
      </c>
      <c r="G67" s="45">
        <f>SUMIFS('Food Log'!$H$5:$H$1004,'Food Log'!$A$5:$A$1004,$B67)</f>
        <v/>
      </c>
      <c r="H67" s="45">
        <f>SUMIFS('Food Log'!$I$5:$I$1004,'Food Log'!$A$5:$A$1004,$B67)</f>
        <v/>
      </c>
      <c r="I67" s="44">
        <f>Targets!$C$28</f>
        <v/>
      </c>
      <c r="J67" s="46">
        <f>IF(D67=0,"",E67/I67)</f>
        <v/>
      </c>
      <c r="K67" s="47">
        <f>IF(D67=0,"",IF(E67&gt;=I67-5,"✓",""))</f>
        <v/>
      </c>
      <c r="L67" s="48">
        <f>IF(D67=0,"",D67-Targets!$C$27)</f>
        <v/>
      </c>
    </row>
    <row r="68">
      <c r="A68" s="49" t="n">
        <v>64</v>
      </c>
      <c r="B68" s="50">
        <f>Targets!$C$35+A68-1</f>
        <v/>
      </c>
      <c r="C68" s="49">
        <f>INT((A68-1)/7)+1</f>
        <v/>
      </c>
      <c r="D68" s="51">
        <f>SUMIFS('Food Log'!$E$5:$E$1004,'Food Log'!$A$5:$A$1004,$B68)</f>
        <v/>
      </c>
      <c r="E68" s="52">
        <f>SUMIFS('Food Log'!$F$5:$F$1004,'Food Log'!$A$5:$A$1004,$B68)</f>
        <v/>
      </c>
      <c r="F68" s="52">
        <f>SUMIFS('Food Log'!$G$5:$G$1004,'Food Log'!$A$5:$A$1004,$B68)</f>
        <v/>
      </c>
      <c r="G68" s="52">
        <f>SUMIFS('Food Log'!$H$5:$H$1004,'Food Log'!$A$5:$A$1004,$B68)</f>
        <v/>
      </c>
      <c r="H68" s="52">
        <f>SUMIFS('Food Log'!$I$5:$I$1004,'Food Log'!$A$5:$A$1004,$B68)</f>
        <v/>
      </c>
      <c r="I68" s="51">
        <f>Targets!$C$28</f>
        <v/>
      </c>
      <c r="J68" s="53">
        <f>IF(D68=0,"",E68/I68)</f>
        <v/>
      </c>
      <c r="K68" s="54">
        <f>IF(D68=0,"",IF(E68&gt;=I68-5,"✓",""))</f>
        <v/>
      </c>
      <c r="L68" s="55">
        <f>IF(D68=0,"",D68-Targets!$C$27)</f>
        <v/>
      </c>
    </row>
    <row r="69">
      <c r="A69" s="49" t="n">
        <v>65</v>
      </c>
      <c r="B69" s="50">
        <f>Targets!$C$35+A69-1</f>
        <v/>
      </c>
      <c r="C69" s="49">
        <f>INT((A69-1)/7)+1</f>
        <v/>
      </c>
      <c r="D69" s="51">
        <f>SUMIFS('Food Log'!$E$5:$E$1004,'Food Log'!$A$5:$A$1004,$B69)</f>
        <v/>
      </c>
      <c r="E69" s="52">
        <f>SUMIFS('Food Log'!$F$5:$F$1004,'Food Log'!$A$5:$A$1004,$B69)</f>
        <v/>
      </c>
      <c r="F69" s="52">
        <f>SUMIFS('Food Log'!$G$5:$G$1004,'Food Log'!$A$5:$A$1004,$B69)</f>
        <v/>
      </c>
      <c r="G69" s="52">
        <f>SUMIFS('Food Log'!$H$5:$H$1004,'Food Log'!$A$5:$A$1004,$B69)</f>
        <v/>
      </c>
      <c r="H69" s="52">
        <f>SUMIFS('Food Log'!$I$5:$I$1004,'Food Log'!$A$5:$A$1004,$B69)</f>
        <v/>
      </c>
      <c r="I69" s="51">
        <f>Targets!$C$28</f>
        <v/>
      </c>
      <c r="J69" s="53">
        <f>IF(D69=0,"",E69/I69)</f>
        <v/>
      </c>
      <c r="K69" s="54">
        <f>IF(D69=0,"",IF(E69&gt;=I69-5,"✓",""))</f>
        <v/>
      </c>
      <c r="L69" s="55">
        <f>IF(D69=0,"",D69-Targets!$C$27)</f>
        <v/>
      </c>
    </row>
    <row r="70">
      <c r="A70" s="49" t="n">
        <v>66</v>
      </c>
      <c r="B70" s="50">
        <f>Targets!$C$35+A70-1</f>
        <v/>
      </c>
      <c r="C70" s="49">
        <f>INT((A70-1)/7)+1</f>
        <v/>
      </c>
      <c r="D70" s="51">
        <f>SUMIFS('Food Log'!$E$5:$E$1004,'Food Log'!$A$5:$A$1004,$B70)</f>
        <v/>
      </c>
      <c r="E70" s="52">
        <f>SUMIFS('Food Log'!$F$5:$F$1004,'Food Log'!$A$5:$A$1004,$B70)</f>
        <v/>
      </c>
      <c r="F70" s="52">
        <f>SUMIFS('Food Log'!$G$5:$G$1004,'Food Log'!$A$5:$A$1004,$B70)</f>
        <v/>
      </c>
      <c r="G70" s="52">
        <f>SUMIFS('Food Log'!$H$5:$H$1004,'Food Log'!$A$5:$A$1004,$B70)</f>
        <v/>
      </c>
      <c r="H70" s="52">
        <f>SUMIFS('Food Log'!$I$5:$I$1004,'Food Log'!$A$5:$A$1004,$B70)</f>
        <v/>
      </c>
      <c r="I70" s="51">
        <f>Targets!$C$28</f>
        <v/>
      </c>
      <c r="J70" s="53">
        <f>IF(D70=0,"",E70/I70)</f>
        <v/>
      </c>
      <c r="K70" s="54">
        <f>IF(D70=0,"",IF(E70&gt;=I70-5,"✓",""))</f>
        <v/>
      </c>
      <c r="L70" s="55">
        <f>IF(D70=0,"",D70-Targets!$C$27)</f>
        <v/>
      </c>
    </row>
    <row r="71">
      <c r="A71" s="49" t="n">
        <v>67</v>
      </c>
      <c r="B71" s="50">
        <f>Targets!$C$35+A71-1</f>
        <v/>
      </c>
      <c r="C71" s="49">
        <f>INT((A71-1)/7)+1</f>
        <v/>
      </c>
      <c r="D71" s="51">
        <f>SUMIFS('Food Log'!$E$5:$E$1004,'Food Log'!$A$5:$A$1004,$B71)</f>
        <v/>
      </c>
      <c r="E71" s="52">
        <f>SUMIFS('Food Log'!$F$5:$F$1004,'Food Log'!$A$5:$A$1004,$B71)</f>
        <v/>
      </c>
      <c r="F71" s="52">
        <f>SUMIFS('Food Log'!$G$5:$G$1004,'Food Log'!$A$5:$A$1004,$B71)</f>
        <v/>
      </c>
      <c r="G71" s="52">
        <f>SUMIFS('Food Log'!$H$5:$H$1004,'Food Log'!$A$5:$A$1004,$B71)</f>
        <v/>
      </c>
      <c r="H71" s="52">
        <f>SUMIFS('Food Log'!$I$5:$I$1004,'Food Log'!$A$5:$A$1004,$B71)</f>
        <v/>
      </c>
      <c r="I71" s="51">
        <f>Targets!$C$28</f>
        <v/>
      </c>
      <c r="J71" s="53">
        <f>IF(D71=0,"",E71/I71)</f>
        <v/>
      </c>
      <c r="K71" s="54">
        <f>IF(D71=0,"",IF(E71&gt;=I71-5,"✓",""))</f>
        <v/>
      </c>
      <c r="L71" s="55">
        <f>IF(D71=0,"",D71-Targets!$C$27)</f>
        <v/>
      </c>
    </row>
    <row r="72">
      <c r="A72" s="49" t="n">
        <v>68</v>
      </c>
      <c r="B72" s="50">
        <f>Targets!$C$35+A72-1</f>
        <v/>
      </c>
      <c r="C72" s="49">
        <f>INT((A72-1)/7)+1</f>
        <v/>
      </c>
      <c r="D72" s="51">
        <f>SUMIFS('Food Log'!$E$5:$E$1004,'Food Log'!$A$5:$A$1004,$B72)</f>
        <v/>
      </c>
      <c r="E72" s="52">
        <f>SUMIFS('Food Log'!$F$5:$F$1004,'Food Log'!$A$5:$A$1004,$B72)</f>
        <v/>
      </c>
      <c r="F72" s="52">
        <f>SUMIFS('Food Log'!$G$5:$G$1004,'Food Log'!$A$5:$A$1004,$B72)</f>
        <v/>
      </c>
      <c r="G72" s="52">
        <f>SUMIFS('Food Log'!$H$5:$H$1004,'Food Log'!$A$5:$A$1004,$B72)</f>
        <v/>
      </c>
      <c r="H72" s="52">
        <f>SUMIFS('Food Log'!$I$5:$I$1004,'Food Log'!$A$5:$A$1004,$B72)</f>
        <v/>
      </c>
      <c r="I72" s="51">
        <f>Targets!$C$28</f>
        <v/>
      </c>
      <c r="J72" s="53">
        <f>IF(D72=0,"",E72/I72)</f>
        <v/>
      </c>
      <c r="K72" s="54">
        <f>IF(D72=0,"",IF(E72&gt;=I72-5,"✓",""))</f>
        <v/>
      </c>
      <c r="L72" s="55">
        <f>IF(D72=0,"",D72-Targets!$C$27)</f>
        <v/>
      </c>
    </row>
    <row r="73">
      <c r="A73" s="49" t="n">
        <v>69</v>
      </c>
      <c r="B73" s="50">
        <f>Targets!$C$35+A73-1</f>
        <v/>
      </c>
      <c r="C73" s="49">
        <f>INT((A73-1)/7)+1</f>
        <v/>
      </c>
      <c r="D73" s="51">
        <f>SUMIFS('Food Log'!$E$5:$E$1004,'Food Log'!$A$5:$A$1004,$B73)</f>
        <v/>
      </c>
      <c r="E73" s="52">
        <f>SUMIFS('Food Log'!$F$5:$F$1004,'Food Log'!$A$5:$A$1004,$B73)</f>
        <v/>
      </c>
      <c r="F73" s="52">
        <f>SUMIFS('Food Log'!$G$5:$G$1004,'Food Log'!$A$5:$A$1004,$B73)</f>
        <v/>
      </c>
      <c r="G73" s="52">
        <f>SUMIFS('Food Log'!$H$5:$H$1004,'Food Log'!$A$5:$A$1004,$B73)</f>
        <v/>
      </c>
      <c r="H73" s="52">
        <f>SUMIFS('Food Log'!$I$5:$I$1004,'Food Log'!$A$5:$A$1004,$B73)</f>
        <v/>
      </c>
      <c r="I73" s="51">
        <f>Targets!$C$28</f>
        <v/>
      </c>
      <c r="J73" s="53">
        <f>IF(D73=0,"",E73/I73)</f>
        <v/>
      </c>
      <c r="K73" s="54">
        <f>IF(D73=0,"",IF(E73&gt;=I73-5,"✓",""))</f>
        <v/>
      </c>
      <c r="L73" s="55">
        <f>IF(D73=0,"",D73-Targets!$C$27)</f>
        <v/>
      </c>
    </row>
    <row r="74">
      <c r="A74" s="49" t="n">
        <v>70</v>
      </c>
      <c r="B74" s="50">
        <f>Targets!$C$35+A74-1</f>
        <v/>
      </c>
      <c r="C74" s="49">
        <f>INT((A74-1)/7)+1</f>
        <v/>
      </c>
      <c r="D74" s="51">
        <f>SUMIFS('Food Log'!$E$5:$E$1004,'Food Log'!$A$5:$A$1004,$B74)</f>
        <v/>
      </c>
      <c r="E74" s="52">
        <f>SUMIFS('Food Log'!$F$5:$F$1004,'Food Log'!$A$5:$A$1004,$B74)</f>
        <v/>
      </c>
      <c r="F74" s="52">
        <f>SUMIFS('Food Log'!$G$5:$G$1004,'Food Log'!$A$5:$A$1004,$B74)</f>
        <v/>
      </c>
      <c r="G74" s="52">
        <f>SUMIFS('Food Log'!$H$5:$H$1004,'Food Log'!$A$5:$A$1004,$B74)</f>
        <v/>
      </c>
      <c r="H74" s="52">
        <f>SUMIFS('Food Log'!$I$5:$I$1004,'Food Log'!$A$5:$A$1004,$B74)</f>
        <v/>
      </c>
      <c r="I74" s="51">
        <f>Targets!$C$28</f>
        <v/>
      </c>
      <c r="J74" s="53">
        <f>IF(D74=0,"",E74/I74)</f>
        <v/>
      </c>
      <c r="K74" s="54">
        <f>IF(D74=0,"",IF(E74&gt;=I74-5,"✓",""))</f>
        <v/>
      </c>
      <c r="L74" s="55">
        <f>IF(D74=0,"",D74-Targets!$C$27)</f>
        <v/>
      </c>
    </row>
    <row r="75">
      <c r="A75" s="42" t="n">
        <v>71</v>
      </c>
      <c r="B75" s="43">
        <f>Targets!$C$35+A75-1</f>
        <v/>
      </c>
      <c r="C75" s="42">
        <f>INT((A75-1)/7)+1</f>
        <v/>
      </c>
      <c r="D75" s="44">
        <f>SUMIFS('Food Log'!$E$5:$E$1004,'Food Log'!$A$5:$A$1004,$B75)</f>
        <v/>
      </c>
      <c r="E75" s="45">
        <f>SUMIFS('Food Log'!$F$5:$F$1004,'Food Log'!$A$5:$A$1004,$B75)</f>
        <v/>
      </c>
      <c r="F75" s="45">
        <f>SUMIFS('Food Log'!$G$5:$G$1004,'Food Log'!$A$5:$A$1004,$B75)</f>
        <v/>
      </c>
      <c r="G75" s="45">
        <f>SUMIFS('Food Log'!$H$5:$H$1004,'Food Log'!$A$5:$A$1004,$B75)</f>
        <v/>
      </c>
      <c r="H75" s="45">
        <f>SUMIFS('Food Log'!$I$5:$I$1004,'Food Log'!$A$5:$A$1004,$B75)</f>
        <v/>
      </c>
      <c r="I75" s="44">
        <f>Targets!$C$28</f>
        <v/>
      </c>
      <c r="J75" s="46">
        <f>IF(D75=0,"",E75/I75)</f>
        <v/>
      </c>
      <c r="K75" s="47">
        <f>IF(D75=0,"",IF(E75&gt;=I75-5,"✓",""))</f>
        <v/>
      </c>
      <c r="L75" s="48">
        <f>IF(D75=0,"",D75-Targets!$C$27)</f>
        <v/>
      </c>
    </row>
    <row r="76">
      <c r="A76" s="42" t="n">
        <v>72</v>
      </c>
      <c r="B76" s="43">
        <f>Targets!$C$35+A76-1</f>
        <v/>
      </c>
      <c r="C76" s="42">
        <f>INT((A76-1)/7)+1</f>
        <v/>
      </c>
      <c r="D76" s="44">
        <f>SUMIFS('Food Log'!$E$5:$E$1004,'Food Log'!$A$5:$A$1004,$B76)</f>
        <v/>
      </c>
      <c r="E76" s="45">
        <f>SUMIFS('Food Log'!$F$5:$F$1004,'Food Log'!$A$5:$A$1004,$B76)</f>
        <v/>
      </c>
      <c r="F76" s="45">
        <f>SUMIFS('Food Log'!$G$5:$G$1004,'Food Log'!$A$5:$A$1004,$B76)</f>
        <v/>
      </c>
      <c r="G76" s="45">
        <f>SUMIFS('Food Log'!$H$5:$H$1004,'Food Log'!$A$5:$A$1004,$B76)</f>
        <v/>
      </c>
      <c r="H76" s="45">
        <f>SUMIFS('Food Log'!$I$5:$I$1004,'Food Log'!$A$5:$A$1004,$B76)</f>
        <v/>
      </c>
      <c r="I76" s="44">
        <f>Targets!$C$28</f>
        <v/>
      </c>
      <c r="J76" s="46">
        <f>IF(D76=0,"",E76/I76)</f>
        <v/>
      </c>
      <c r="K76" s="47">
        <f>IF(D76=0,"",IF(E76&gt;=I76-5,"✓",""))</f>
        <v/>
      </c>
      <c r="L76" s="48">
        <f>IF(D76=0,"",D76-Targets!$C$27)</f>
        <v/>
      </c>
    </row>
    <row r="77">
      <c r="A77" s="42" t="n">
        <v>73</v>
      </c>
      <c r="B77" s="43">
        <f>Targets!$C$35+A77-1</f>
        <v/>
      </c>
      <c r="C77" s="42">
        <f>INT((A77-1)/7)+1</f>
        <v/>
      </c>
      <c r="D77" s="44">
        <f>SUMIFS('Food Log'!$E$5:$E$1004,'Food Log'!$A$5:$A$1004,$B77)</f>
        <v/>
      </c>
      <c r="E77" s="45">
        <f>SUMIFS('Food Log'!$F$5:$F$1004,'Food Log'!$A$5:$A$1004,$B77)</f>
        <v/>
      </c>
      <c r="F77" s="45">
        <f>SUMIFS('Food Log'!$G$5:$G$1004,'Food Log'!$A$5:$A$1004,$B77)</f>
        <v/>
      </c>
      <c r="G77" s="45">
        <f>SUMIFS('Food Log'!$H$5:$H$1004,'Food Log'!$A$5:$A$1004,$B77)</f>
        <v/>
      </c>
      <c r="H77" s="45">
        <f>SUMIFS('Food Log'!$I$5:$I$1004,'Food Log'!$A$5:$A$1004,$B77)</f>
        <v/>
      </c>
      <c r="I77" s="44">
        <f>Targets!$C$28</f>
        <v/>
      </c>
      <c r="J77" s="46">
        <f>IF(D77=0,"",E77/I77)</f>
        <v/>
      </c>
      <c r="K77" s="47">
        <f>IF(D77=0,"",IF(E77&gt;=I77-5,"✓",""))</f>
        <v/>
      </c>
      <c r="L77" s="48">
        <f>IF(D77=0,"",D77-Targets!$C$27)</f>
        <v/>
      </c>
    </row>
    <row r="78">
      <c r="A78" s="42" t="n">
        <v>74</v>
      </c>
      <c r="B78" s="43">
        <f>Targets!$C$35+A78-1</f>
        <v/>
      </c>
      <c r="C78" s="42">
        <f>INT((A78-1)/7)+1</f>
        <v/>
      </c>
      <c r="D78" s="44">
        <f>SUMIFS('Food Log'!$E$5:$E$1004,'Food Log'!$A$5:$A$1004,$B78)</f>
        <v/>
      </c>
      <c r="E78" s="45">
        <f>SUMIFS('Food Log'!$F$5:$F$1004,'Food Log'!$A$5:$A$1004,$B78)</f>
        <v/>
      </c>
      <c r="F78" s="45">
        <f>SUMIFS('Food Log'!$G$5:$G$1004,'Food Log'!$A$5:$A$1004,$B78)</f>
        <v/>
      </c>
      <c r="G78" s="45">
        <f>SUMIFS('Food Log'!$H$5:$H$1004,'Food Log'!$A$5:$A$1004,$B78)</f>
        <v/>
      </c>
      <c r="H78" s="45">
        <f>SUMIFS('Food Log'!$I$5:$I$1004,'Food Log'!$A$5:$A$1004,$B78)</f>
        <v/>
      </c>
      <c r="I78" s="44">
        <f>Targets!$C$28</f>
        <v/>
      </c>
      <c r="J78" s="46">
        <f>IF(D78=0,"",E78/I78)</f>
        <v/>
      </c>
      <c r="K78" s="47">
        <f>IF(D78=0,"",IF(E78&gt;=I78-5,"✓",""))</f>
        <v/>
      </c>
      <c r="L78" s="48">
        <f>IF(D78=0,"",D78-Targets!$C$27)</f>
        <v/>
      </c>
    </row>
    <row r="79">
      <c r="A79" s="42" t="n">
        <v>75</v>
      </c>
      <c r="B79" s="43">
        <f>Targets!$C$35+A79-1</f>
        <v/>
      </c>
      <c r="C79" s="42">
        <f>INT((A79-1)/7)+1</f>
        <v/>
      </c>
      <c r="D79" s="44">
        <f>SUMIFS('Food Log'!$E$5:$E$1004,'Food Log'!$A$5:$A$1004,$B79)</f>
        <v/>
      </c>
      <c r="E79" s="45">
        <f>SUMIFS('Food Log'!$F$5:$F$1004,'Food Log'!$A$5:$A$1004,$B79)</f>
        <v/>
      </c>
      <c r="F79" s="45">
        <f>SUMIFS('Food Log'!$G$5:$G$1004,'Food Log'!$A$5:$A$1004,$B79)</f>
        <v/>
      </c>
      <c r="G79" s="45">
        <f>SUMIFS('Food Log'!$H$5:$H$1004,'Food Log'!$A$5:$A$1004,$B79)</f>
        <v/>
      </c>
      <c r="H79" s="45">
        <f>SUMIFS('Food Log'!$I$5:$I$1004,'Food Log'!$A$5:$A$1004,$B79)</f>
        <v/>
      </c>
      <c r="I79" s="44">
        <f>Targets!$C$28</f>
        <v/>
      </c>
      <c r="J79" s="46">
        <f>IF(D79=0,"",E79/I79)</f>
        <v/>
      </c>
      <c r="K79" s="47">
        <f>IF(D79=0,"",IF(E79&gt;=I79-5,"✓",""))</f>
        <v/>
      </c>
      <c r="L79" s="48">
        <f>IF(D79=0,"",D79-Targets!$C$27)</f>
        <v/>
      </c>
    </row>
    <row r="80">
      <c r="A80" s="42" t="n">
        <v>76</v>
      </c>
      <c r="B80" s="43">
        <f>Targets!$C$35+A80-1</f>
        <v/>
      </c>
      <c r="C80" s="42">
        <f>INT((A80-1)/7)+1</f>
        <v/>
      </c>
      <c r="D80" s="44">
        <f>SUMIFS('Food Log'!$E$5:$E$1004,'Food Log'!$A$5:$A$1004,$B80)</f>
        <v/>
      </c>
      <c r="E80" s="45">
        <f>SUMIFS('Food Log'!$F$5:$F$1004,'Food Log'!$A$5:$A$1004,$B80)</f>
        <v/>
      </c>
      <c r="F80" s="45">
        <f>SUMIFS('Food Log'!$G$5:$G$1004,'Food Log'!$A$5:$A$1004,$B80)</f>
        <v/>
      </c>
      <c r="G80" s="45">
        <f>SUMIFS('Food Log'!$H$5:$H$1004,'Food Log'!$A$5:$A$1004,$B80)</f>
        <v/>
      </c>
      <c r="H80" s="45">
        <f>SUMIFS('Food Log'!$I$5:$I$1004,'Food Log'!$A$5:$A$1004,$B80)</f>
        <v/>
      </c>
      <c r="I80" s="44">
        <f>Targets!$C$28</f>
        <v/>
      </c>
      <c r="J80" s="46">
        <f>IF(D80=0,"",E80/I80)</f>
        <v/>
      </c>
      <c r="K80" s="47">
        <f>IF(D80=0,"",IF(E80&gt;=I80-5,"✓",""))</f>
        <v/>
      </c>
      <c r="L80" s="48">
        <f>IF(D80=0,"",D80-Targets!$C$27)</f>
        <v/>
      </c>
    </row>
    <row r="81">
      <c r="A81" s="42" t="n">
        <v>77</v>
      </c>
      <c r="B81" s="43">
        <f>Targets!$C$35+A81-1</f>
        <v/>
      </c>
      <c r="C81" s="42">
        <f>INT((A81-1)/7)+1</f>
        <v/>
      </c>
      <c r="D81" s="44">
        <f>SUMIFS('Food Log'!$E$5:$E$1004,'Food Log'!$A$5:$A$1004,$B81)</f>
        <v/>
      </c>
      <c r="E81" s="45">
        <f>SUMIFS('Food Log'!$F$5:$F$1004,'Food Log'!$A$5:$A$1004,$B81)</f>
        <v/>
      </c>
      <c r="F81" s="45">
        <f>SUMIFS('Food Log'!$G$5:$G$1004,'Food Log'!$A$5:$A$1004,$B81)</f>
        <v/>
      </c>
      <c r="G81" s="45">
        <f>SUMIFS('Food Log'!$H$5:$H$1004,'Food Log'!$A$5:$A$1004,$B81)</f>
        <v/>
      </c>
      <c r="H81" s="45">
        <f>SUMIFS('Food Log'!$I$5:$I$1004,'Food Log'!$A$5:$A$1004,$B81)</f>
        <v/>
      </c>
      <c r="I81" s="44">
        <f>Targets!$C$28</f>
        <v/>
      </c>
      <c r="J81" s="46">
        <f>IF(D81=0,"",E81/I81)</f>
        <v/>
      </c>
      <c r="K81" s="47">
        <f>IF(D81=0,"",IF(E81&gt;=I81-5,"✓",""))</f>
        <v/>
      </c>
      <c r="L81" s="48">
        <f>IF(D81=0,"",D81-Targets!$C$27)</f>
        <v/>
      </c>
    </row>
    <row r="82">
      <c r="A82" s="49" t="n">
        <v>78</v>
      </c>
      <c r="B82" s="50">
        <f>Targets!$C$35+A82-1</f>
        <v/>
      </c>
      <c r="C82" s="49">
        <f>INT((A82-1)/7)+1</f>
        <v/>
      </c>
      <c r="D82" s="51">
        <f>SUMIFS('Food Log'!$E$5:$E$1004,'Food Log'!$A$5:$A$1004,$B82)</f>
        <v/>
      </c>
      <c r="E82" s="52">
        <f>SUMIFS('Food Log'!$F$5:$F$1004,'Food Log'!$A$5:$A$1004,$B82)</f>
        <v/>
      </c>
      <c r="F82" s="52">
        <f>SUMIFS('Food Log'!$G$5:$G$1004,'Food Log'!$A$5:$A$1004,$B82)</f>
        <v/>
      </c>
      <c r="G82" s="52">
        <f>SUMIFS('Food Log'!$H$5:$H$1004,'Food Log'!$A$5:$A$1004,$B82)</f>
        <v/>
      </c>
      <c r="H82" s="52">
        <f>SUMIFS('Food Log'!$I$5:$I$1004,'Food Log'!$A$5:$A$1004,$B82)</f>
        <v/>
      </c>
      <c r="I82" s="51">
        <f>Targets!$C$28</f>
        <v/>
      </c>
      <c r="J82" s="53">
        <f>IF(D82=0,"",E82/I82)</f>
        <v/>
      </c>
      <c r="K82" s="54">
        <f>IF(D82=0,"",IF(E82&gt;=I82-5,"✓",""))</f>
        <v/>
      </c>
      <c r="L82" s="55">
        <f>IF(D82=0,"",D82-Targets!$C$27)</f>
        <v/>
      </c>
    </row>
    <row r="83">
      <c r="A83" s="49" t="n">
        <v>79</v>
      </c>
      <c r="B83" s="50">
        <f>Targets!$C$35+A83-1</f>
        <v/>
      </c>
      <c r="C83" s="49">
        <f>INT((A83-1)/7)+1</f>
        <v/>
      </c>
      <c r="D83" s="51">
        <f>SUMIFS('Food Log'!$E$5:$E$1004,'Food Log'!$A$5:$A$1004,$B83)</f>
        <v/>
      </c>
      <c r="E83" s="52">
        <f>SUMIFS('Food Log'!$F$5:$F$1004,'Food Log'!$A$5:$A$1004,$B83)</f>
        <v/>
      </c>
      <c r="F83" s="52">
        <f>SUMIFS('Food Log'!$G$5:$G$1004,'Food Log'!$A$5:$A$1004,$B83)</f>
        <v/>
      </c>
      <c r="G83" s="52">
        <f>SUMIFS('Food Log'!$H$5:$H$1004,'Food Log'!$A$5:$A$1004,$B83)</f>
        <v/>
      </c>
      <c r="H83" s="52">
        <f>SUMIFS('Food Log'!$I$5:$I$1004,'Food Log'!$A$5:$A$1004,$B83)</f>
        <v/>
      </c>
      <c r="I83" s="51">
        <f>Targets!$C$28</f>
        <v/>
      </c>
      <c r="J83" s="53">
        <f>IF(D83=0,"",E83/I83)</f>
        <v/>
      </c>
      <c r="K83" s="54">
        <f>IF(D83=0,"",IF(E83&gt;=I83-5,"✓",""))</f>
        <v/>
      </c>
      <c r="L83" s="55">
        <f>IF(D83=0,"",D83-Targets!$C$27)</f>
        <v/>
      </c>
    </row>
    <row r="84">
      <c r="A84" s="49" t="n">
        <v>80</v>
      </c>
      <c r="B84" s="50">
        <f>Targets!$C$35+A84-1</f>
        <v/>
      </c>
      <c r="C84" s="49">
        <f>INT((A84-1)/7)+1</f>
        <v/>
      </c>
      <c r="D84" s="51">
        <f>SUMIFS('Food Log'!$E$5:$E$1004,'Food Log'!$A$5:$A$1004,$B84)</f>
        <v/>
      </c>
      <c r="E84" s="52">
        <f>SUMIFS('Food Log'!$F$5:$F$1004,'Food Log'!$A$5:$A$1004,$B84)</f>
        <v/>
      </c>
      <c r="F84" s="52">
        <f>SUMIFS('Food Log'!$G$5:$G$1004,'Food Log'!$A$5:$A$1004,$B84)</f>
        <v/>
      </c>
      <c r="G84" s="52">
        <f>SUMIFS('Food Log'!$H$5:$H$1004,'Food Log'!$A$5:$A$1004,$B84)</f>
        <v/>
      </c>
      <c r="H84" s="52">
        <f>SUMIFS('Food Log'!$I$5:$I$1004,'Food Log'!$A$5:$A$1004,$B84)</f>
        <v/>
      </c>
      <c r="I84" s="51">
        <f>Targets!$C$28</f>
        <v/>
      </c>
      <c r="J84" s="53">
        <f>IF(D84=0,"",E84/I84)</f>
        <v/>
      </c>
      <c r="K84" s="54">
        <f>IF(D84=0,"",IF(E84&gt;=I84-5,"✓",""))</f>
        <v/>
      </c>
      <c r="L84" s="55">
        <f>IF(D84=0,"",D84-Targets!$C$27)</f>
        <v/>
      </c>
    </row>
    <row r="85">
      <c r="A85" s="49" t="n">
        <v>81</v>
      </c>
      <c r="B85" s="50">
        <f>Targets!$C$35+A85-1</f>
        <v/>
      </c>
      <c r="C85" s="49">
        <f>INT((A85-1)/7)+1</f>
        <v/>
      </c>
      <c r="D85" s="51">
        <f>SUMIFS('Food Log'!$E$5:$E$1004,'Food Log'!$A$5:$A$1004,$B85)</f>
        <v/>
      </c>
      <c r="E85" s="52">
        <f>SUMIFS('Food Log'!$F$5:$F$1004,'Food Log'!$A$5:$A$1004,$B85)</f>
        <v/>
      </c>
      <c r="F85" s="52">
        <f>SUMIFS('Food Log'!$G$5:$G$1004,'Food Log'!$A$5:$A$1004,$B85)</f>
        <v/>
      </c>
      <c r="G85" s="52">
        <f>SUMIFS('Food Log'!$H$5:$H$1004,'Food Log'!$A$5:$A$1004,$B85)</f>
        <v/>
      </c>
      <c r="H85" s="52">
        <f>SUMIFS('Food Log'!$I$5:$I$1004,'Food Log'!$A$5:$A$1004,$B85)</f>
        <v/>
      </c>
      <c r="I85" s="51">
        <f>Targets!$C$28</f>
        <v/>
      </c>
      <c r="J85" s="53">
        <f>IF(D85=0,"",E85/I85)</f>
        <v/>
      </c>
      <c r="K85" s="54">
        <f>IF(D85=0,"",IF(E85&gt;=I85-5,"✓",""))</f>
        <v/>
      </c>
      <c r="L85" s="55">
        <f>IF(D85=0,"",D85-Targets!$C$27)</f>
        <v/>
      </c>
    </row>
    <row r="86">
      <c r="A86" s="49" t="n">
        <v>82</v>
      </c>
      <c r="B86" s="50">
        <f>Targets!$C$35+A86-1</f>
        <v/>
      </c>
      <c r="C86" s="49">
        <f>INT((A86-1)/7)+1</f>
        <v/>
      </c>
      <c r="D86" s="51">
        <f>SUMIFS('Food Log'!$E$5:$E$1004,'Food Log'!$A$5:$A$1004,$B86)</f>
        <v/>
      </c>
      <c r="E86" s="52">
        <f>SUMIFS('Food Log'!$F$5:$F$1004,'Food Log'!$A$5:$A$1004,$B86)</f>
        <v/>
      </c>
      <c r="F86" s="52">
        <f>SUMIFS('Food Log'!$G$5:$G$1004,'Food Log'!$A$5:$A$1004,$B86)</f>
        <v/>
      </c>
      <c r="G86" s="52">
        <f>SUMIFS('Food Log'!$H$5:$H$1004,'Food Log'!$A$5:$A$1004,$B86)</f>
        <v/>
      </c>
      <c r="H86" s="52">
        <f>SUMIFS('Food Log'!$I$5:$I$1004,'Food Log'!$A$5:$A$1004,$B86)</f>
        <v/>
      </c>
      <c r="I86" s="51">
        <f>Targets!$C$28</f>
        <v/>
      </c>
      <c r="J86" s="53">
        <f>IF(D86=0,"",E86/I86)</f>
        <v/>
      </c>
      <c r="K86" s="54">
        <f>IF(D86=0,"",IF(E86&gt;=I86-5,"✓",""))</f>
        <v/>
      </c>
      <c r="L86" s="55">
        <f>IF(D86=0,"",D86-Targets!$C$27)</f>
        <v/>
      </c>
    </row>
    <row r="87">
      <c r="A87" s="49" t="n">
        <v>83</v>
      </c>
      <c r="B87" s="50">
        <f>Targets!$C$35+A87-1</f>
        <v/>
      </c>
      <c r="C87" s="49">
        <f>INT((A87-1)/7)+1</f>
        <v/>
      </c>
      <c r="D87" s="51">
        <f>SUMIFS('Food Log'!$E$5:$E$1004,'Food Log'!$A$5:$A$1004,$B87)</f>
        <v/>
      </c>
      <c r="E87" s="52">
        <f>SUMIFS('Food Log'!$F$5:$F$1004,'Food Log'!$A$5:$A$1004,$B87)</f>
        <v/>
      </c>
      <c r="F87" s="52">
        <f>SUMIFS('Food Log'!$G$5:$G$1004,'Food Log'!$A$5:$A$1004,$B87)</f>
        <v/>
      </c>
      <c r="G87" s="52">
        <f>SUMIFS('Food Log'!$H$5:$H$1004,'Food Log'!$A$5:$A$1004,$B87)</f>
        <v/>
      </c>
      <c r="H87" s="52">
        <f>SUMIFS('Food Log'!$I$5:$I$1004,'Food Log'!$A$5:$A$1004,$B87)</f>
        <v/>
      </c>
      <c r="I87" s="51">
        <f>Targets!$C$28</f>
        <v/>
      </c>
      <c r="J87" s="53">
        <f>IF(D87=0,"",E87/I87)</f>
        <v/>
      </c>
      <c r="K87" s="54">
        <f>IF(D87=0,"",IF(E87&gt;=I87-5,"✓",""))</f>
        <v/>
      </c>
      <c r="L87" s="55">
        <f>IF(D87=0,"",D87-Targets!$C$27)</f>
        <v/>
      </c>
    </row>
    <row r="88">
      <c r="A88" s="49" t="n">
        <v>84</v>
      </c>
      <c r="B88" s="50">
        <f>Targets!$C$35+A88-1</f>
        <v/>
      </c>
      <c r="C88" s="49">
        <f>INT((A88-1)/7)+1</f>
        <v/>
      </c>
      <c r="D88" s="51">
        <f>SUMIFS('Food Log'!$E$5:$E$1004,'Food Log'!$A$5:$A$1004,$B88)</f>
        <v/>
      </c>
      <c r="E88" s="52">
        <f>SUMIFS('Food Log'!$F$5:$F$1004,'Food Log'!$A$5:$A$1004,$B88)</f>
        <v/>
      </c>
      <c r="F88" s="52">
        <f>SUMIFS('Food Log'!$G$5:$G$1004,'Food Log'!$A$5:$A$1004,$B88)</f>
        <v/>
      </c>
      <c r="G88" s="52">
        <f>SUMIFS('Food Log'!$H$5:$H$1004,'Food Log'!$A$5:$A$1004,$B88)</f>
        <v/>
      </c>
      <c r="H88" s="52">
        <f>SUMIFS('Food Log'!$I$5:$I$1004,'Food Log'!$A$5:$A$1004,$B88)</f>
        <v/>
      </c>
      <c r="I88" s="51">
        <f>Targets!$C$28</f>
        <v/>
      </c>
      <c r="J88" s="53">
        <f>IF(D88=0,"",E88/I88)</f>
        <v/>
      </c>
      <c r="K88" s="54">
        <f>IF(D88=0,"",IF(E88&gt;=I88-5,"✓",""))</f>
        <v/>
      </c>
      <c r="L88" s="55">
        <f>IF(D88=0,"",D88-Targets!$C$27)</f>
        <v/>
      </c>
    </row>
  </sheetData>
  <conditionalFormatting sqref="J5:J88">
    <cfRule type="cellIs" priority="1" operator="greaterThanOrEqual" dxfId="0">
      <formula>0.95</formula>
    </cfRule>
    <cfRule type="cellIs" priority="2" operator="between" dxfId="1">
      <formula>0.75</formula>
      <formula>0.9499</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tabColor rgb="001B3B2F"/>
    <outlinePr summaryBelow="1" summaryRight="1"/>
    <pageSetUpPr fitToPage="1"/>
  </sheetPr>
  <dimension ref="A1:I57"/>
  <sheetViews>
    <sheetView showGridLines="0" workbookViewId="0">
      <selection activeCell="A1" sqref="A1"/>
    </sheetView>
  </sheetViews>
  <sheetFormatPr baseColWidth="8" defaultRowHeight="15"/>
  <cols>
    <col width="24" customWidth="1" min="1" max="1"/>
    <col width="36" customWidth="1" min="2" max="2"/>
    <col width="10" customWidth="1" min="3" max="3"/>
    <col width="11" customWidth="1" min="4" max="4"/>
    <col width="11" customWidth="1" min="5" max="5"/>
    <col width="11" customWidth="1" min="6" max="6"/>
    <col width="11" customWidth="1" min="7" max="7"/>
    <col width="11" customWidth="1" min="8" max="8"/>
    <col width="16" customWidth="1" min="9" max="9"/>
  </cols>
  <sheetData>
    <row r="1" ht="34" customHeight="1">
      <c r="A1" s="1" t="inlineStr">
        <is>
          <t>Meal Builder</t>
        </is>
      </c>
      <c r="B1" s="2" t="n"/>
      <c r="C1" s="2" t="n"/>
      <c r="D1" s="2" t="n"/>
      <c r="E1" s="2" t="n"/>
      <c r="F1" s="2" t="n"/>
      <c r="G1" s="2" t="n"/>
      <c r="H1" s="2" t="n"/>
      <c r="I1" s="2" t="n"/>
    </row>
    <row r="2" ht="20" customHeight="1">
      <c r="A2" s="3" t="inlineStr">
        <is>
          <t>Design a meal before you cook it. Aim for your per-meal protein number.</t>
        </is>
      </c>
      <c r="B2" s="2" t="n"/>
      <c r="C2" s="2" t="n"/>
      <c r="D2" s="2" t="n"/>
      <c r="E2" s="2" t="n"/>
      <c r="F2" s="2" t="n"/>
      <c r="G2" s="2" t="n"/>
      <c r="H2" s="2" t="n"/>
      <c r="I2" s="2" t="n"/>
    </row>
    <row r="3" ht="4" customHeight="1">
      <c r="A3" s="4" t="n"/>
      <c r="B3" s="4" t="n"/>
      <c r="C3" s="4" t="n"/>
      <c r="D3" s="4" t="n"/>
      <c r="E3" s="4" t="n"/>
      <c r="F3" s="4" t="n"/>
      <c r="G3" s="4" t="n"/>
      <c r="H3" s="4" t="n"/>
      <c r="I3" s="4" t="n"/>
    </row>
    <row r="4">
      <c r="A4" s="56" t="inlineStr">
        <is>
          <t>Per-meal protein target:</t>
        </is>
      </c>
      <c r="B4" s="57">
        <f>Targets!C29</f>
        <v/>
      </c>
    </row>
    <row r="6">
      <c r="A6" s="58" t="inlineStr">
        <is>
          <t>Meal name:</t>
        </is>
      </c>
      <c r="B6" s="59" t="inlineStr">
        <is>
          <t>30-g yogurt power bowl</t>
        </is>
      </c>
      <c r="C6" s="17" t="inlineStr">
        <is>
          <t>Servings</t>
        </is>
      </c>
      <c r="D6" s="17" t="inlineStr">
        <is>
          <t>Calories</t>
        </is>
      </c>
      <c r="E6" s="17" t="inlineStr">
        <is>
          <t>Protein</t>
        </is>
      </c>
      <c r="F6" s="17" t="inlineStr">
        <is>
          <t>Carbs</t>
        </is>
      </c>
      <c r="G6" s="17" t="inlineStr">
        <is>
          <t>Fat</t>
        </is>
      </c>
      <c r="H6" s="17" t="inlineStr">
        <is>
          <t>Fiber</t>
        </is>
      </c>
      <c r="I6" s="17" t="inlineStr"/>
    </row>
    <row r="7">
      <c r="A7" s="60" t="inlineStr">
        <is>
          <t>Food 1</t>
        </is>
      </c>
      <c r="B7" s="61" t="inlineStr">
        <is>
          <t>Greek yogurt, nonfat plain</t>
        </is>
      </c>
      <c r="C7" s="62" t="n">
        <v>1.5</v>
      </c>
      <c r="D7" s="63">
        <f>IF($B7="","",IFERROR(INDEX('Food List'!$E$5:$E$146,MATCH($B7,'Food List'!$B$5:$B$146,0))*IF($C7="",1,$C7),""))</f>
        <v/>
      </c>
      <c r="E7" s="64">
        <f>IF($B7="","",IFERROR(INDEX('Food List'!$F$5:$F$146,MATCH($B7,'Food List'!$B$5:$B$146,0))*IF($C7="",1,$C7),""))</f>
        <v/>
      </c>
      <c r="F7" s="64">
        <f>IF($B7="","",IFERROR(INDEX('Food List'!$G$5:$G$146,MATCH($B7,'Food List'!$B$5:$B$146,0))*IF($C7="",1,$C7),""))</f>
        <v/>
      </c>
      <c r="G7" s="64">
        <f>IF($B7="","",IFERROR(INDEX('Food List'!$H$5:$H$146,MATCH($B7,'Food List'!$B$5:$B$146,0))*IF($C7="",1,$C7),""))</f>
        <v/>
      </c>
      <c r="H7" s="64">
        <f>IF($B7="","",IFERROR(INDEX('Food List'!$I$5:$I$146,MATCH($B7,'Food List'!$B$5:$B$146,0))*IF($C7="",1,$C7),""))</f>
        <v/>
      </c>
    </row>
    <row r="8">
      <c r="A8" s="60" t="inlineStr">
        <is>
          <t>Food 2</t>
        </is>
      </c>
      <c r="B8" s="61" t="inlineStr">
        <is>
          <t>Hemp hearts</t>
        </is>
      </c>
      <c r="C8" s="62" t="n">
        <v>0.5</v>
      </c>
      <c r="D8" s="63">
        <f>IF($B8="","",IFERROR(INDEX('Food List'!$E$5:$E$146,MATCH($B8,'Food List'!$B$5:$B$146,0))*IF($C8="",1,$C8),""))</f>
        <v/>
      </c>
      <c r="E8" s="64">
        <f>IF($B8="","",IFERROR(INDEX('Food List'!$F$5:$F$146,MATCH($B8,'Food List'!$B$5:$B$146,0))*IF($C8="",1,$C8),""))</f>
        <v/>
      </c>
      <c r="F8" s="64">
        <f>IF($B8="","",IFERROR(INDEX('Food List'!$G$5:$G$146,MATCH($B8,'Food List'!$B$5:$B$146,0))*IF($C8="",1,$C8),""))</f>
        <v/>
      </c>
      <c r="G8" s="64">
        <f>IF($B8="","",IFERROR(INDEX('Food List'!$H$5:$H$146,MATCH($B8,'Food List'!$B$5:$B$146,0))*IF($C8="",1,$C8),""))</f>
        <v/>
      </c>
      <c r="H8" s="64">
        <f>IF($B8="","",IFERROR(INDEX('Food List'!$I$5:$I$146,MATCH($B8,'Food List'!$B$5:$B$146,0))*IF($C8="",1,$C8),""))</f>
        <v/>
      </c>
    </row>
    <row r="9">
      <c r="A9" s="60" t="inlineStr">
        <is>
          <t>Food 3</t>
        </is>
      </c>
      <c r="B9" s="61" t="inlineStr">
        <is>
          <t>Chia seeds</t>
        </is>
      </c>
      <c r="C9" s="62" t="n">
        <v>0.25</v>
      </c>
      <c r="D9" s="63">
        <f>IF($B9="","",IFERROR(INDEX('Food List'!$E$5:$E$146,MATCH($B9,'Food List'!$B$5:$B$146,0))*IF($C9="",1,$C9),""))</f>
        <v/>
      </c>
      <c r="E9" s="64">
        <f>IF($B9="","",IFERROR(INDEX('Food List'!$F$5:$F$146,MATCH($B9,'Food List'!$B$5:$B$146,0))*IF($C9="",1,$C9),""))</f>
        <v/>
      </c>
      <c r="F9" s="64">
        <f>IF($B9="","",IFERROR(INDEX('Food List'!$G$5:$G$146,MATCH($B9,'Food List'!$B$5:$B$146,0))*IF($C9="",1,$C9),""))</f>
        <v/>
      </c>
      <c r="G9" s="64">
        <f>IF($B9="","",IFERROR(INDEX('Food List'!$H$5:$H$146,MATCH($B9,'Food List'!$B$5:$B$146,0))*IF($C9="",1,$C9),""))</f>
        <v/>
      </c>
      <c r="H9" s="64">
        <f>IF($B9="","",IFERROR(INDEX('Food List'!$I$5:$I$146,MATCH($B9,'Food List'!$B$5:$B$146,0))*IF($C9="",1,$C9),""))</f>
        <v/>
      </c>
    </row>
    <row r="10">
      <c r="A10" s="60" t="inlineStr">
        <is>
          <t>Food 4</t>
        </is>
      </c>
      <c r="B10" s="61" t="n"/>
      <c r="C10" s="62" t="n"/>
      <c r="D10" s="63">
        <f>IF($B10="","",IFERROR(INDEX('Food List'!$E$5:$E$146,MATCH($B10,'Food List'!$B$5:$B$146,0))*IF($C10="",1,$C10),""))</f>
        <v/>
      </c>
      <c r="E10" s="64">
        <f>IF($B10="","",IFERROR(INDEX('Food List'!$F$5:$F$146,MATCH($B10,'Food List'!$B$5:$B$146,0))*IF($C10="",1,$C10),""))</f>
        <v/>
      </c>
      <c r="F10" s="64">
        <f>IF($B10="","",IFERROR(INDEX('Food List'!$G$5:$G$146,MATCH($B10,'Food List'!$B$5:$B$146,0))*IF($C10="",1,$C10),""))</f>
        <v/>
      </c>
      <c r="G10" s="64">
        <f>IF($B10="","",IFERROR(INDEX('Food List'!$H$5:$H$146,MATCH($B10,'Food List'!$B$5:$B$146,0))*IF($C10="",1,$C10),""))</f>
        <v/>
      </c>
      <c r="H10" s="64">
        <f>IF($B10="","",IFERROR(INDEX('Food List'!$I$5:$I$146,MATCH($B10,'Food List'!$B$5:$B$146,0))*IF($C10="",1,$C10),""))</f>
        <v/>
      </c>
    </row>
    <row r="11">
      <c r="A11" s="60" t="inlineStr">
        <is>
          <t>Food 5</t>
        </is>
      </c>
      <c r="B11" s="61" t="n"/>
      <c r="C11" s="62" t="n"/>
      <c r="D11" s="63">
        <f>IF($B11="","",IFERROR(INDEX('Food List'!$E$5:$E$146,MATCH($B11,'Food List'!$B$5:$B$146,0))*IF($C11="",1,$C11),""))</f>
        <v/>
      </c>
      <c r="E11" s="64">
        <f>IF($B11="","",IFERROR(INDEX('Food List'!$F$5:$F$146,MATCH($B11,'Food List'!$B$5:$B$146,0))*IF($C11="",1,$C11),""))</f>
        <v/>
      </c>
      <c r="F11" s="64">
        <f>IF($B11="","",IFERROR(INDEX('Food List'!$G$5:$G$146,MATCH($B11,'Food List'!$B$5:$B$146,0))*IF($C11="",1,$C11),""))</f>
        <v/>
      </c>
      <c r="G11" s="64">
        <f>IF($B11="","",IFERROR(INDEX('Food List'!$H$5:$H$146,MATCH($B11,'Food List'!$B$5:$B$146,0))*IF($C11="",1,$C11),""))</f>
        <v/>
      </c>
      <c r="H11" s="64">
        <f>IF($B11="","",IFERROR(INDEX('Food List'!$I$5:$I$146,MATCH($B11,'Food List'!$B$5:$B$146,0))*IF($C11="",1,$C11),""))</f>
        <v/>
      </c>
    </row>
    <row r="12">
      <c r="A12" s="65" t="inlineStr">
        <is>
          <t>Meal total</t>
        </is>
      </c>
      <c r="B12" s="66" t="n"/>
      <c r="C12" s="66" t="n"/>
      <c r="D12" s="67">
        <f>SUM(D7:D11)</f>
        <v/>
      </c>
      <c r="E12" s="68">
        <f>SUM(E7:E11)</f>
        <v/>
      </c>
      <c r="F12" s="68">
        <f>SUM(F7:F11)</f>
        <v/>
      </c>
      <c r="G12" s="68">
        <f>SUM(G7:G11)</f>
        <v/>
      </c>
      <c r="H12" s="68">
        <f>SUM(H7:H11)</f>
        <v/>
      </c>
      <c r="I12" s="69">
        <f>IF(E12=0,"",IF(E12&gt;=$B$4-3,"On target ✓","Add "&amp;ROUND($B$4-E12,0)&amp;" g"))</f>
        <v/>
      </c>
    </row>
    <row r="15">
      <c r="A15" s="58" t="inlineStr">
        <is>
          <t>Meal name:</t>
        </is>
      </c>
      <c r="B15" s="59" t="inlineStr">
        <is>
          <t>My meal 2</t>
        </is>
      </c>
      <c r="C15" s="17" t="inlineStr">
        <is>
          <t>Servings</t>
        </is>
      </c>
      <c r="D15" s="17" t="inlineStr">
        <is>
          <t>Calories</t>
        </is>
      </c>
      <c r="E15" s="17" t="inlineStr">
        <is>
          <t>Protein</t>
        </is>
      </c>
      <c r="F15" s="17" t="inlineStr">
        <is>
          <t>Carbs</t>
        </is>
      </c>
      <c r="G15" s="17" t="inlineStr">
        <is>
          <t>Fat</t>
        </is>
      </c>
      <c r="H15" s="17" t="inlineStr">
        <is>
          <t>Fiber</t>
        </is>
      </c>
      <c r="I15" s="17" t="inlineStr"/>
    </row>
    <row r="16">
      <c r="A16" s="60" t="inlineStr">
        <is>
          <t>Food 1</t>
        </is>
      </c>
      <c r="B16" s="61" t="n"/>
      <c r="C16" s="62" t="n"/>
      <c r="D16" s="63">
        <f>IF($B16="","",IFERROR(INDEX('Food List'!$E$5:$E$146,MATCH($B16,'Food List'!$B$5:$B$146,0))*IF($C16="",1,$C16),""))</f>
        <v/>
      </c>
      <c r="E16" s="64">
        <f>IF($B16="","",IFERROR(INDEX('Food List'!$F$5:$F$146,MATCH($B16,'Food List'!$B$5:$B$146,0))*IF($C16="",1,$C16),""))</f>
        <v/>
      </c>
      <c r="F16" s="64">
        <f>IF($B16="","",IFERROR(INDEX('Food List'!$G$5:$G$146,MATCH($B16,'Food List'!$B$5:$B$146,0))*IF($C16="",1,$C16),""))</f>
        <v/>
      </c>
      <c r="G16" s="64">
        <f>IF($B16="","",IFERROR(INDEX('Food List'!$H$5:$H$146,MATCH($B16,'Food List'!$B$5:$B$146,0))*IF($C16="",1,$C16),""))</f>
        <v/>
      </c>
      <c r="H16" s="64">
        <f>IF($B16="","",IFERROR(INDEX('Food List'!$I$5:$I$146,MATCH($B16,'Food List'!$B$5:$B$146,0))*IF($C16="",1,$C16),""))</f>
        <v/>
      </c>
    </row>
    <row r="17">
      <c r="A17" s="60" t="inlineStr">
        <is>
          <t>Food 2</t>
        </is>
      </c>
      <c r="B17" s="61" t="n"/>
      <c r="C17" s="62" t="n"/>
      <c r="D17" s="63">
        <f>IF($B17="","",IFERROR(INDEX('Food List'!$E$5:$E$146,MATCH($B17,'Food List'!$B$5:$B$146,0))*IF($C17="",1,$C17),""))</f>
        <v/>
      </c>
      <c r="E17" s="64">
        <f>IF($B17="","",IFERROR(INDEX('Food List'!$F$5:$F$146,MATCH($B17,'Food List'!$B$5:$B$146,0))*IF($C17="",1,$C17),""))</f>
        <v/>
      </c>
      <c r="F17" s="64">
        <f>IF($B17="","",IFERROR(INDEX('Food List'!$G$5:$G$146,MATCH($B17,'Food List'!$B$5:$B$146,0))*IF($C17="",1,$C17),""))</f>
        <v/>
      </c>
      <c r="G17" s="64">
        <f>IF($B17="","",IFERROR(INDEX('Food List'!$H$5:$H$146,MATCH($B17,'Food List'!$B$5:$B$146,0))*IF($C17="",1,$C17),""))</f>
        <v/>
      </c>
      <c r="H17" s="64">
        <f>IF($B17="","",IFERROR(INDEX('Food List'!$I$5:$I$146,MATCH($B17,'Food List'!$B$5:$B$146,0))*IF($C17="",1,$C17),""))</f>
        <v/>
      </c>
    </row>
    <row r="18">
      <c r="A18" s="60" t="inlineStr">
        <is>
          <t>Food 3</t>
        </is>
      </c>
      <c r="B18" s="61" t="n"/>
      <c r="C18" s="62" t="n"/>
      <c r="D18" s="63">
        <f>IF($B18="","",IFERROR(INDEX('Food List'!$E$5:$E$146,MATCH($B18,'Food List'!$B$5:$B$146,0))*IF($C18="",1,$C18),""))</f>
        <v/>
      </c>
      <c r="E18" s="64">
        <f>IF($B18="","",IFERROR(INDEX('Food List'!$F$5:$F$146,MATCH($B18,'Food List'!$B$5:$B$146,0))*IF($C18="",1,$C18),""))</f>
        <v/>
      </c>
      <c r="F18" s="64">
        <f>IF($B18="","",IFERROR(INDEX('Food List'!$G$5:$G$146,MATCH($B18,'Food List'!$B$5:$B$146,0))*IF($C18="",1,$C18),""))</f>
        <v/>
      </c>
      <c r="G18" s="64">
        <f>IF($B18="","",IFERROR(INDEX('Food List'!$H$5:$H$146,MATCH($B18,'Food List'!$B$5:$B$146,0))*IF($C18="",1,$C18),""))</f>
        <v/>
      </c>
      <c r="H18" s="64">
        <f>IF($B18="","",IFERROR(INDEX('Food List'!$I$5:$I$146,MATCH($B18,'Food List'!$B$5:$B$146,0))*IF($C18="",1,$C18),""))</f>
        <v/>
      </c>
    </row>
    <row r="19">
      <c r="A19" s="60" t="inlineStr">
        <is>
          <t>Food 4</t>
        </is>
      </c>
      <c r="B19" s="61" t="n"/>
      <c r="C19" s="62" t="n"/>
      <c r="D19" s="63">
        <f>IF($B19="","",IFERROR(INDEX('Food List'!$E$5:$E$146,MATCH($B19,'Food List'!$B$5:$B$146,0))*IF($C19="",1,$C19),""))</f>
        <v/>
      </c>
      <c r="E19" s="64">
        <f>IF($B19="","",IFERROR(INDEX('Food List'!$F$5:$F$146,MATCH($B19,'Food List'!$B$5:$B$146,0))*IF($C19="",1,$C19),""))</f>
        <v/>
      </c>
      <c r="F19" s="64">
        <f>IF($B19="","",IFERROR(INDEX('Food List'!$G$5:$G$146,MATCH($B19,'Food List'!$B$5:$B$146,0))*IF($C19="",1,$C19),""))</f>
        <v/>
      </c>
      <c r="G19" s="64">
        <f>IF($B19="","",IFERROR(INDEX('Food List'!$H$5:$H$146,MATCH($B19,'Food List'!$B$5:$B$146,0))*IF($C19="",1,$C19),""))</f>
        <v/>
      </c>
      <c r="H19" s="64">
        <f>IF($B19="","",IFERROR(INDEX('Food List'!$I$5:$I$146,MATCH($B19,'Food List'!$B$5:$B$146,0))*IF($C19="",1,$C19),""))</f>
        <v/>
      </c>
    </row>
    <row r="20">
      <c r="A20" s="60" t="inlineStr">
        <is>
          <t>Food 5</t>
        </is>
      </c>
      <c r="B20" s="61" t="n"/>
      <c r="C20" s="62" t="n"/>
      <c r="D20" s="63">
        <f>IF($B20="","",IFERROR(INDEX('Food List'!$E$5:$E$146,MATCH($B20,'Food List'!$B$5:$B$146,0))*IF($C20="",1,$C20),""))</f>
        <v/>
      </c>
      <c r="E20" s="64">
        <f>IF($B20="","",IFERROR(INDEX('Food List'!$F$5:$F$146,MATCH($B20,'Food List'!$B$5:$B$146,0))*IF($C20="",1,$C20),""))</f>
        <v/>
      </c>
      <c r="F20" s="64">
        <f>IF($B20="","",IFERROR(INDEX('Food List'!$G$5:$G$146,MATCH($B20,'Food List'!$B$5:$B$146,0))*IF($C20="",1,$C20),""))</f>
        <v/>
      </c>
      <c r="G20" s="64">
        <f>IF($B20="","",IFERROR(INDEX('Food List'!$H$5:$H$146,MATCH($B20,'Food List'!$B$5:$B$146,0))*IF($C20="",1,$C20),""))</f>
        <v/>
      </c>
      <c r="H20" s="64">
        <f>IF($B20="","",IFERROR(INDEX('Food List'!$I$5:$I$146,MATCH($B20,'Food List'!$B$5:$B$146,0))*IF($C20="",1,$C20),""))</f>
        <v/>
      </c>
    </row>
    <row r="21">
      <c r="A21" s="65" t="inlineStr">
        <is>
          <t>Meal total</t>
        </is>
      </c>
      <c r="B21" s="66" t="n"/>
      <c r="C21" s="66" t="n"/>
      <c r="D21" s="67">
        <f>SUM(D16:D20)</f>
        <v/>
      </c>
      <c r="E21" s="68">
        <f>SUM(E16:E20)</f>
        <v/>
      </c>
      <c r="F21" s="68">
        <f>SUM(F16:F20)</f>
        <v/>
      </c>
      <c r="G21" s="68">
        <f>SUM(G16:G20)</f>
        <v/>
      </c>
      <c r="H21" s="68">
        <f>SUM(H16:H20)</f>
        <v/>
      </c>
      <c r="I21" s="69">
        <f>IF(E21=0,"",IF(E21&gt;=$B$4-3,"On target ✓","Add "&amp;ROUND($B$4-E21,0)&amp;" g"))</f>
        <v/>
      </c>
    </row>
    <row r="24">
      <c r="A24" s="58" t="inlineStr">
        <is>
          <t>Meal name:</t>
        </is>
      </c>
      <c r="B24" s="59" t="inlineStr">
        <is>
          <t>My meal 3</t>
        </is>
      </c>
      <c r="C24" s="17" t="inlineStr">
        <is>
          <t>Servings</t>
        </is>
      </c>
      <c r="D24" s="17" t="inlineStr">
        <is>
          <t>Calories</t>
        </is>
      </c>
      <c r="E24" s="17" t="inlineStr">
        <is>
          <t>Protein</t>
        </is>
      </c>
      <c r="F24" s="17" t="inlineStr">
        <is>
          <t>Carbs</t>
        </is>
      </c>
      <c r="G24" s="17" t="inlineStr">
        <is>
          <t>Fat</t>
        </is>
      </c>
      <c r="H24" s="17" t="inlineStr">
        <is>
          <t>Fiber</t>
        </is>
      </c>
      <c r="I24" s="17" t="inlineStr"/>
    </row>
    <row r="25">
      <c r="A25" s="60" t="inlineStr">
        <is>
          <t>Food 1</t>
        </is>
      </c>
      <c r="B25" s="61" t="n"/>
      <c r="C25" s="62" t="n"/>
      <c r="D25" s="63">
        <f>IF($B25="","",IFERROR(INDEX('Food List'!$E$5:$E$146,MATCH($B25,'Food List'!$B$5:$B$146,0))*IF($C25="",1,$C25),""))</f>
        <v/>
      </c>
      <c r="E25" s="64">
        <f>IF($B25="","",IFERROR(INDEX('Food List'!$F$5:$F$146,MATCH($B25,'Food List'!$B$5:$B$146,0))*IF($C25="",1,$C25),""))</f>
        <v/>
      </c>
      <c r="F25" s="64">
        <f>IF($B25="","",IFERROR(INDEX('Food List'!$G$5:$G$146,MATCH($B25,'Food List'!$B$5:$B$146,0))*IF($C25="",1,$C25),""))</f>
        <v/>
      </c>
      <c r="G25" s="64">
        <f>IF($B25="","",IFERROR(INDEX('Food List'!$H$5:$H$146,MATCH($B25,'Food List'!$B$5:$B$146,0))*IF($C25="",1,$C25),""))</f>
        <v/>
      </c>
      <c r="H25" s="64">
        <f>IF($B25="","",IFERROR(INDEX('Food List'!$I$5:$I$146,MATCH($B25,'Food List'!$B$5:$B$146,0))*IF($C25="",1,$C25),""))</f>
        <v/>
      </c>
    </row>
    <row r="26">
      <c r="A26" s="60" t="inlineStr">
        <is>
          <t>Food 2</t>
        </is>
      </c>
      <c r="B26" s="61" t="n"/>
      <c r="C26" s="62" t="n"/>
      <c r="D26" s="63">
        <f>IF($B26="","",IFERROR(INDEX('Food List'!$E$5:$E$146,MATCH($B26,'Food List'!$B$5:$B$146,0))*IF($C26="",1,$C26),""))</f>
        <v/>
      </c>
      <c r="E26" s="64">
        <f>IF($B26="","",IFERROR(INDEX('Food List'!$F$5:$F$146,MATCH($B26,'Food List'!$B$5:$B$146,0))*IF($C26="",1,$C26),""))</f>
        <v/>
      </c>
      <c r="F26" s="64">
        <f>IF($B26="","",IFERROR(INDEX('Food List'!$G$5:$G$146,MATCH($B26,'Food List'!$B$5:$B$146,0))*IF($C26="",1,$C26),""))</f>
        <v/>
      </c>
      <c r="G26" s="64">
        <f>IF($B26="","",IFERROR(INDEX('Food List'!$H$5:$H$146,MATCH($B26,'Food List'!$B$5:$B$146,0))*IF($C26="",1,$C26),""))</f>
        <v/>
      </c>
      <c r="H26" s="64">
        <f>IF($B26="","",IFERROR(INDEX('Food List'!$I$5:$I$146,MATCH($B26,'Food List'!$B$5:$B$146,0))*IF($C26="",1,$C26),""))</f>
        <v/>
      </c>
    </row>
    <row r="27">
      <c r="A27" s="60" t="inlineStr">
        <is>
          <t>Food 3</t>
        </is>
      </c>
      <c r="B27" s="61" t="n"/>
      <c r="C27" s="62" t="n"/>
      <c r="D27" s="63">
        <f>IF($B27="","",IFERROR(INDEX('Food List'!$E$5:$E$146,MATCH($B27,'Food List'!$B$5:$B$146,0))*IF($C27="",1,$C27),""))</f>
        <v/>
      </c>
      <c r="E27" s="64">
        <f>IF($B27="","",IFERROR(INDEX('Food List'!$F$5:$F$146,MATCH($B27,'Food List'!$B$5:$B$146,0))*IF($C27="",1,$C27),""))</f>
        <v/>
      </c>
      <c r="F27" s="64">
        <f>IF($B27="","",IFERROR(INDEX('Food List'!$G$5:$G$146,MATCH($B27,'Food List'!$B$5:$B$146,0))*IF($C27="",1,$C27),""))</f>
        <v/>
      </c>
      <c r="G27" s="64">
        <f>IF($B27="","",IFERROR(INDEX('Food List'!$H$5:$H$146,MATCH($B27,'Food List'!$B$5:$B$146,0))*IF($C27="",1,$C27),""))</f>
        <v/>
      </c>
      <c r="H27" s="64">
        <f>IF($B27="","",IFERROR(INDEX('Food List'!$I$5:$I$146,MATCH($B27,'Food List'!$B$5:$B$146,0))*IF($C27="",1,$C27),""))</f>
        <v/>
      </c>
    </row>
    <row r="28">
      <c r="A28" s="60" t="inlineStr">
        <is>
          <t>Food 4</t>
        </is>
      </c>
      <c r="B28" s="61" t="n"/>
      <c r="C28" s="62" t="n"/>
      <c r="D28" s="63">
        <f>IF($B28="","",IFERROR(INDEX('Food List'!$E$5:$E$146,MATCH($B28,'Food List'!$B$5:$B$146,0))*IF($C28="",1,$C28),""))</f>
        <v/>
      </c>
      <c r="E28" s="64">
        <f>IF($B28="","",IFERROR(INDEX('Food List'!$F$5:$F$146,MATCH($B28,'Food List'!$B$5:$B$146,0))*IF($C28="",1,$C28),""))</f>
        <v/>
      </c>
      <c r="F28" s="64">
        <f>IF($B28="","",IFERROR(INDEX('Food List'!$G$5:$G$146,MATCH($B28,'Food List'!$B$5:$B$146,0))*IF($C28="",1,$C28),""))</f>
        <v/>
      </c>
      <c r="G28" s="64">
        <f>IF($B28="","",IFERROR(INDEX('Food List'!$H$5:$H$146,MATCH($B28,'Food List'!$B$5:$B$146,0))*IF($C28="",1,$C28),""))</f>
        <v/>
      </c>
      <c r="H28" s="64">
        <f>IF($B28="","",IFERROR(INDEX('Food List'!$I$5:$I$146,MATCH($B28,'Food List'!$B$5:$B$146,0))*IF($C28="",1,$C28),""))</f>
        <v/>
      </c>
    </row>
    <row r="29">
      <c r="A29" s="60" t="inlineStr">
        <is>
          <t>Food 5</t>
        </is>
      </c>
      <c r="B29" s="61" t="n"/>
      <c r="C29" s="62" t="n"/>
      <c r="D29" s="63">
        <f>IF($B29="","",IFERROR(INDEX('Food List'!$E$5:$E$146,MATCH($B29,'Food List'!$B$5:$B$146,0))*IF($C29="",1,$C29),""))</f>
        <v/>
      </c>
      <c r="E29" s="64">
        <f>IF($B29="","",IFERROR(INDEX('Food List'!$F$5:$F$146,MATCH($B29,'Food List'!$B$5:$B$146,0))*IF($C29="",1,$C29),""))</f>
        <v/>
      </c>
      <c r="F29" s="64">
        <f>IF($B29="","",IFERROR(INDEX('Food List'!$G$5:$G$146,MATCH($B29,'Food List'!$B$5:$B$146,0))*IF($C29="",1,$C29),""))</f>
        <v/>
      </c>
      <c r="G29" s="64">
        <f>IF($B29="","",IFERROR(INDEX('Food List'!$H$5:$H$146,MATCH($B29,'Food List'!$B$5:$B$146,0))*IF($C29="",1,$C29),""))</f>
        <v/>
      </c>
      <c r="H29" s="64">
        <f>IF($B29="","",IFERROR(INDEX('Food List'!$I$5:$I$146,MATCH($B29,'Food List'!$B$5:$B$146,0))*IF($C29="",1,$C29),""))</f>
        <v/>
      </c>
    </row>
    <row r="30">
      <c r="A30" s="65" t="inlineStr">
        <is>
          <t>Meal total</t>
        </is>
      </c>
      <c r="B30" s="66" t="n"/>
      <c r="C30" s="66" t="n"/>
      <c r="D30" s="67">
        <f>SUM(D25:D29)</f>
        <v/>
      </c>
      <c r="E30" s="68">
        <f>SUM(E25:E29)</f>
        <v/>
      </c>
      <c r="F30" s="68">
        <f>SUM(F25:F29)</f>
        <v/>
      </c>
      <c r="G30" s="68">
        <f>SUM(G25:G29)</f>
        <v/>
      </c>
      <c r="H30" s="68">
        <f>SUM(H25:H29)</f>
        <v/>
      </c>
      <c r="I30" s="69">
        <f>IF(E30=0,"",IF(E30&gt;=$B$4-3,"On target ✓","Add "&amp;ROUND($B$4-E30,0)&amp;" g"))</f>
        <v/>
      </c>
    </row>
    <row r="33">
      <c r="A33" s="58" t="inlineStr">
        <is>
          <t>Meal name:</t>
        </is>
      </c>
      <c r="B33" s="59" t="inlineStr">
        <is>
          <t>My meal 4</t>
        </is>
      </c>
      <c r="C33" s="17" t="inlineStr">
        <is>
          <t>Servings</t>
        </is>
      </c>
      <c r="D33" s="17" t="inlineStr">
        <is>
          <t>Calories</t>
        </is>
      </c>
      <c r="E33" s="17" t="inlineStr">
        <is>
          <t>Protein</t>
        </is>
      </c>
      <c r="F33" s="17" t="inlineStr">
        <is>
          <t>Carbs</t>
        </is>
      </c>
      <c r="G33" s="17" t="inlineStr">
        <is>
          <t>Fat</t>
        </is>
      </c>
      <c r="H33" s="17" t="inlineStr">
        <is>
          <t>Fiber</t>
        </is>
      </c>
      <c r="I33" s="17" t="inlineStr"/>
    </row>
    <row r="34">
      <c r="A34" s="60" t="inlineStr">
        <is>
          <t>Food 1</t>
        </is>
      </c>
      <c r="B34" s="61" t="n"/>
      <c r="C34" s="62" t="n"/>
      <c r="D34" s="63">
        <f>IF($B34="","",IFERROR(INDEX('Food List'!$E$5:$E$146,MATCH($B34,'Food List'!$B$5:$B$146,0))*IF($C34="",1,$C34),""))</f>
        <v/>
      </c>
      <c r="E34" s="64">
        <f>IF($B34="","",IFERROR(INDEX('Food List'!$F$5:$F$146,MATCH($B34,'Food List'!$B$5:$B$146,0))*IF($C34="",1,$C34),""))</f>
        <v/>
      </c>
      <c r="F34" s="64">
        <f>IF($B34="","",IFERROR(INDEX('Food List'!$G$5:$G$146,MATCH($B34,'Food List'!$B$5:$B$146,0))*IF($C34="",1,$C34),""))</f>
        <v/>
      </c>
      <c r="G34" s="64">
        <f>IF($B34="","",IFERROR(INDEX('Food List'!$H$5:$H$146,MATCH($B34,'Food List'!$B$5:$B$146,0))*IF($C34="",1,$C34),""))</f>
        <v/>
      </c>
      <c r="H34" s="64">
        <f>IF($B34="","",IFERROR(INDEX('Food List'!$I$5:$I$146,MATCH($B34,'Food List'!$B$5:$B$146,0))*IF($C34="",1,$C34),""))</f>
        <v/>
      </c>
    </row>
    <row r="35">
      <c r="A35" s="60" t="inlineStr">
        <is>
          <t>Food 2</t>
        </is>
      </c>
      <c r="B35" s="61" t="n"/>
      <c r="C35" s="62" t="n"/>
      <c r="D35" s="63">
        <f>IF($B35="","",IFERROR(INDEX('Food List'!$E$5:$E$146,MATCH($B35,'Food List'!$B$5:$B$146,0))*IF($C35="",1,$C35),""))</f>
        <v/>
      </c>
      <c r="E35" s="64">
        <f>IF($B35="","",IFERROR(INDEX('Food List'!$F$5:$F$146,MATCH($B35,'Food List'!$B$5:$B$146,0))*IF($C35="",1,$C35),""))</f>
        <v/>
      </c>
      <c r="F35" s="64">
        <f>IF($B35="","",IFERROR(INDEX('Food List'!$G$5:$G$146,MATCH($B35,'Food List'!$B$5:$B$146,0))*IF($C35="",1,$C35),""))</f>
        <v/>
      </c>
      <c r="G35" s="64">
        <f>IF($B35="","",IFERROR(INDEX('Food List'!$H$5:$H$146,MATCH($B35,'Food List'!$B$5:$B$146,0))*IF($C35="",1,$C35),""))</f>
        <v/>
      </c>
      <c r="H35" s="64">
        <f>IF($B35="","",IFERROR(INDEX('Food List'!$I$5:$I$146,MATCH($B35,'Food List'!$B$5:$B$146,0))*IF($C35="",1,$C35),""))</f>
        <v/>
      </c>
    </row>
    <row r="36">
      <c r="A36" s="60" t="inlineStr">
        <is>
          <t>Food 3</t>
        </is>
      </c>
      <c r="B36" s="61" t="n"/>
      <c r="C36" s="62" t="n"/>
      <c r="D36" s="63">
        <f>IF($B36="","",IFERROR(INDEX('Food List'!$E$5:$E$146,MATCH($B36,'Food List'!$B$5:$B$146,0))*IF($C36="",1,$C36),""))</f>
        <v/>
      </c>
      <c r="E36" s="64">
        <f>IF($B36="","",IFERROR(INDEX('Food List'!$F$5:$F$146,MATCH($B36,'Food List'!$B$5:$B$146,0))*IF($C36="",1,$C36),""))</f>
        <v/>
      </c>
      <c r="F36" s="64">
        <f>IF($B36="","",IFERROR(INDEX('Food List'!$G$5:$G$146,MATCH($B36,'Food List'!$B$5:$B$146,0))*IF($C36="",1,$C36),""))</f>
        <v/>
      </c>
      <c r="G36" s="64">
        <f>IF($B36="","",IFERROR(INDEX('Food List'!$H$5:$H$146,MATCH($B36,'Food List'!$B$5:$B$146,0))*IF($C36="",1,$C36),""))</f>
        <v/>
      </c>
      <c r="H36" s="64">
        <f>IF($B36="","",IFERROR(INDEX('Food List'!$I$5:$I$146,MATCH($B36,'Food List'!$B$5:$B$146,0))*IF($C36="",1,$C36),""))</f>
        <v/>
      </c>
    </row>
    <row r="37">
      <c r="A37" s="60" t="inlineStr">
        <is>
          <t>Food 4</t>
        </is>
      </c>
      <c r="B37" s="61" t="n"/>
      <c r="C37" s="62" t="n"/>
      <c r="D37" s="63">
        <f>IF($B37="","",IFERROR(INDEX('Food List'!$E$5:$E$146,MATCH($B37,'Food List'!$B$5:$B$146,0))*IF($C37="",1,$C37),""))</f>
        <v/>
      </c>
      <c r="E37" s="64">
        <f>IF($B37="","",IFERROR(INDEX('Food List'!$F$5:$F$146,MATCH($B37,'Food List'!$B$5:$B$146,0))*IF($C37="",1,$C37),""))</f>
        <v/>
      </c>
      <c r="F37" s="64">
        <f>IF($B37="","",IFERROR(INDEX('Food List'!$G$5:$G$146,MATCH($B37,'Food List'!$B$5:$B$146,0))*IF($C37="",1,$C37),""))</f>
        <v/>
      </c>
      <c r="G37" s="64">
        <f>IF($B37="","",IFERROR(INDEX('Food List'!$H$5:$H$146,MATCH($B37,'Food List'!$B$5:$B$146,0))*IF($C37="",1,$C37),""))</f>
        <v/>
      </c>
      <c r="H37" s="64">
        <f>IF($B37="","",IFERROR(INDEX('Food List'!$I$5:$I$146,MATCH($B37,'Food List'!$B$5:$B$146,0))*IF($C37="",1,$C37),""))</f>
        <v/>
      </c>
    </row>
    <row r="38">
      <c r="A38" s="60" t="inlineStr">
        <is>
          <t>Food 5</t>
        </is>
      </c>
      <c r="B38" s="61" t="n"/>
      <c r="C38" s="62" t="n"/>
      <c r="D38" s="63">
        <f>IF($B38="","",IFERROR(INDEX('Food List'!$E$5:$E$146,MATCH($B38,'Food List'!$B$5:$B$146,0))*IF($C38="",1,$C38),""))</f>
        <v/>
      </c>
      <c r="E38" s="64">
        <f>IF($B38="","",IFERROR(INDEX('Food List'!$F$5:$F$146,MATCH($B38,'Food List'!$B$5:$B$146,0))*IF($C38="",1,$C38),""))</f>
        <v/>
      </c>
      <c r="F38" s="64">
        <f>IF($B38="","",IFERROR(INDEX('Food List'!$G$5:$G$146,MATCH($B38,'Food List'!$B$5:$B$146,0))*IF($C38="",1,$C38),""))</f>
        <v/>
      </c>
      <c r="G38" s="64">
        <f>IF($B38="","",IFERROR(INDEX('Food List'!$H$5:$H$146,MATCH($B38,'Food List'!$B$5:$B$146,0))*IF($C38="",1,$C38),""))</f>
        <v/>
      </c>
      <c r="H38" s="64">
        <f>IF($B38="","",IFERROR(INDEX('Food List'!$I$5:$I$146,MATCH($B38,'Food List'!$B$5:$B$146,0))*IF($C38="",1,$C38),""))</f>
        <v/>
      </c>
    </row>
    <row r="39">
      <c r="A39" s="65" t="inlineStr">
        <is>
          <t>Meal total</t>
        </is>
      </c>
      <c r="B39" s="66" t="n"/>
      <c r="C39" s="66" t="n"/>
      <c r="D39" s="67">
        <f>SUM(D34:D38)</f>
        <v/>
      </c>
      <c r="E39" s="68">
        <f>SUM(E34:E38)</f>
        <v/>
      </c>
      <c r="F39" s="68">
        <f>SUM(F34:F38)</f>
        <v/>
      </c>
      <c r="G39" s="68">
        <f>SUM(G34:G38)</f>
        <v/>
      </c>
      <c r="H39" s="68">
        <f>SUM(H34:H38)</f>
        <v/>
      </c>
      <c r="I39" s="69">
        <f>IF(E39=0,"",IF(E39&gt;=$B$4-3,"On target ✓","Add "&amp;ROUND($B$4-E39,0)&amp;" g"))</f>
        <v/>
      </c>
    </row>
    <row r="42">
      <c r="A42" s="58" t="inlineStr">
        <is>
          <t>Meal name:</t>
        </is>
      </c>
      <c r="B42" s="59" t="inlineStr">
        <is>
          <t>My meal 5</t>
        </is>
      </c>
      <c r="C42" s="17" t="inlineStr">
        <is>
          <t>Servings</t>
        </is>
      </c>
      <c r="D42" s="17" t="inlineStr">
        <is>
          <t>Calories</t>
        </is>
      </c>
      <c r="E42" s="17" t="inlineStr">
        <is>
          <t>Protein</t>
        </is>
      </c>
      <c r="F42" s="17" t="inlineStr">
        <is>
          <t>Carbs</t>
        </is>
      </c>
      <c r="G42" s="17" t="inlineStr">
        <is>
          <t>Fat</t>
        </is>
      </c>
      <c r="H42" s="17" t="inlineStr">
        <is>
          <t>Fiber</t>
        </is>
      </c>
      <c r="I42" s="17" t="inlineStr"/>
    </row>
    <row r="43">
      <c r="A43" s="60" t="inlineStr">
        <is>
          <t>Food 1</t>
        </is>
      </c>
      <c r="B43" s="61" t="n"/>
      <c r="C43" s="62" t="n"/>
      <c r="D43" s="63">
        <f>IF($B43="","",IFERROR(INDEX('Food List'!$E$5:$E$146,MATCH($B43,'Food List'!$B$5:$B$146,0))*IF($C43="",1,$C43),""))</f>
        <v/>
      </c>
      <c r="E43" s="64">
        <f>IF($B43="","",IFERROR(INDEX('Food List'!$F$5:$F$146,MATCH($B43,'Food List'!$B$5:$B$146,0))*IF($C43="",1,$C43),""))</f>
        <v/>
      </c>
      <c r="F43" s="64">
        <f>IF($B43="","",IFERROR(INDEX('Food List'!$G$5:$G$146,MATCH($B43,'Food List'!$B$5:$B$146,0))*IF($C43="",1,$C43),""))</f>
        <v/>
      </c>
      <c r="G43" s="64">
        <f>IF($B43="","",IFERROR(INDEX('Food List'!$H$5:$H$146,MATCH($B43,'Food List'!$B$5:$B$146,0))*IF($C43="",1,$C43),""))</f>
        <v/>
      </c>
      <c r="H43" s="64">
        <f>IF($B43="","",IFERROR(INDEX('Food List'!$I$5:$I$146,MATCH($B43,'Food List'!$B$5:$B$146,0))*IF($C43="",1,$C43),""))</f>
        <v/>
      </c>
    </row>
    <row r="44">
      <c r="A44" s="60" t="inlineStr">
        <is>
          <t>Food 2</t>
        </is>
      </c>
      <c r="B44" s="61" t="n"/>
      <c r="C44" s="62" t="n"/>
      <c r="D44" s="63">
        <f>IF($B44="","",IFERROR(INDEX('Food List'!$E$5:$E$146,MATCH($B44,'Food List'!$B$5:$B$146,0))*IF($C44="",1,$C44),""))</f>
        <v/>
      </c>
      <c r="E44" s="64">
        <f>IF($B44="","",IFERROR(INDEX('Food List'!$F$5:$F$146,MATCH($B44,'Food List'!$B$5:$B$146,0))*IF($C44="",1,$C44),""))</f>
        <v/>
      </c>
      <c r="F44" s="64">
        <f>IF($B44="","",IFERROR(INDEX('Food List'!$G$5:$G$146,MATCH($B44,'Food List'!$B$5:$B$146,0))*IF($C44="",1,$C44),""))</f>
        <v/>
      </c>
      <c r="G44" s="64">
        <f>IF($B44="","",IFERROR(INDEX('Food List'!$H$5:$H$146,MATCH($B44,'Food List'!$B$5:$B$146,0))*IF($C44="",1,$C44),""))</f>
        <v/>
      </c>
      <c r="H44" s="64">
        <f>IF($B44="","",IFERROR(INDEX('Food List'!$I$5:$I$146,MATCH($B44,'Food List'!$B$5:$B$146,0))*IF($C44="",1,$C44),""))</f>
        <v/>
      </c>
    </row>
    <row r="45">
      <c r="A45" s="60" t="inlineStr">
        <is>
          <t>Food 3</t>
        </is>
      </c>
      <c r="B45" s="61" t="n"/>
      <c r="C45" s="62" t="n"/>
      <c r="D45" s="63">
        <f>IF($B45="","",IFERROR(INDEX('Food List'!$E$5:$E$146,MATCH($B45,'Food List'!$B$5:$B$146,0))*IF($C45="",1,$C45),""))</f>
        <v/>
      </c>
      <c r="E45" s="64">
        <f>IF($B45="","",IFERROR(INDEX('Food List'!$F$5:$F$146,MATCH($B45,'Food List'!$B$5:$B$146,0))*IF($C45="",1,$C45),""))</f>
        <v/>
      </c>
      <c r="F45" s="64">
        <f>IF($B45="","",IFERROR(INDEX('Food List'!$G$5:$G$146,MATCH($B45,'Food List'!$B$5:$B$146,0))*IF($C45="",1,$C45),""))</f>
        <v/>
      </c>
      <c r="G45" s="64">
        <f>IF($B45="","",IFERROR(INDEX('Food List'!$H$5:$H$146,MATCH($B45,'Food List'!$B$5:$B$146,0))*IF($C45="",1,$C45),""))</f>
        <v/>
      </c>
      <c r="H45" s="64">
        <f>IF($B45="","",IFERROR(INDEX('Food List'!$I$5:$I$146,MATCH($B45,'Food List'!$B$5:$B$146,0))*IF($C45="",1,$C45),""))</f>
        <v/>
      </c>
    </row>
    <row r="46">
      <c r="A46" s="60" t="inlineStr">
        <is>
          <t>Food 4</t>
        </is>
      </c>
      <c r="B46" s="61" t="n"/>
      <c r="C46" s="62" t="n"/>
      <c r="D46" s="63">
        <f>IF($B46="","",IFERROR(INDEX('Food List'!$E$5:$E$146,MATCH($B46,'Food List'!$B$5:$B$146,0))*IF($C46="",1,$C46),""))</f>
        <v/>
      </c>
      <c r="E46" s="64">
        <f>IF($B46="","",IFERROR(INDEX('Food List'!$F$5:$F$146,MATCH($B46,'Food List'!$B$5:$B$146,0))*IF($C46="",1,$C46),""))</f>
        <v/>
      </c>
      <c r="F46" s="64">
        <f>IF($B46="","",IFERROR(INDEX('Food List'!$G$5:$G$146,MATCH($B46,'Food List'!$B$5:$B$146,0))*IF($C46="",1,$C46),""))</f>
        <v/>
      </c>
      <c r="G46" s="64">
        <f>IF($B46="","",IFERROR(INDEX('Food List'!$H$5:$H$146,MATCH($B46,'Food List'!$B$5:$B$146,0))*IF($C46="",1,$C46),""))</f>
        <v/>
      </c>
      <c r="H46" s="64">
        <f>IF($B46="","",IFERROR(INDEX('Food List'!$I$5:$I$146,MATCH($B46,'Food List'!$B$5:$B$146,0))*IF($C46="",1,$C46),""))</f>
        <v/>
      </c>
    </row>
    <row r="47">
      <c r="A47" s="60" t="inlineStr">
        <is>
          <t>Food 5</t>
        </is>
      </c>
      <c r="B47" s="61" t="n"/>
      <c r="C47" s="62" t="n"/>
      <c r="D47" s="63">
        <f>IF($B47="","",IFERROR(INDEX('Food List'!$E$5:$E$146,MATCH($B47,'Food List'!$B$5:$B$146,0))*IF($C47="",1,$C47),""))</f>
        <v/>
      </c>
      <c r="E47" s="64">
        <f>IF($B47="","",IFERROR(INDEX('Food List'!$F$5:$F$146,MATCH($B47,'Food List'!$B$5:$B$146,0))*IF($C47="",1,$C47),""))</f>
        <v/>
      </c>
      <c r="F47" s="64">
        <f>IF($B47="","",IFERROR(INDEX('Food List'!$G$5:$G$146,MATCH($B47,'Food List'!$B$5:$B$146,0))*IF($C47="",1,$C47),""))</f>
        <v/>
      </c>
      <c r="G47" s="64">
        <f>IF($B47="","",IFERROR(INDEX('Food List'!$H$5:$H$146,MATCH($B47,'Food List'!$B$5:$B$146,0))*IF($C47="",1,$C47),""))</f>
        <v/>
      </c>
      <c r="H47" s="64">
        <f>IF($B47="","",IFERROR(INDEX('Food List'!$I$5:$I$146,MATCH($B47,'Food List'!$B$5:$B$146,0))*IF($C47="",1,$C47),""))</f>
        <v/>
      </c>
    </row>
    <row r="48">
      <c r="A48" s="65" t="inlineStr">
        <is>
          <t>Meal total</t>
        </is>
      </c>
      <c r="B48" s="66" t="n"/>
      <c r="C48" s="66" t="n"/>
      <c r="D48" s="67">
        <f>SUM(D43:D47)</f>
        <v/>
      </c>
      <c r="E48" s="68">
        <f>SUM(E43:E47)</f>
        <v/>
      </c>
      <c r="F48" s="68">
        <f>SUM(F43:F47)</f>
        <v/>
      </c>
      <c r="G48" s="68">
        <f>SUM(G43:G47)</f>
        <v/>
      </c>
      <c r="H48" s="68">
        <f>SUM(H43:H47)</f>
        <v/>
      </c>
      <c r="I48" s="69">
        <f>IF(E48=0,"",IF(E48&gt;=$B$4-3,"On target ✓","Add "&amp;ROUND($B$4-E48,0)&amp;" g"))</f>
        <v/>
      </c>
    </row>
    <row r="51">
      <c r="A51" s="58" t="inlineStr">
        <is>
          <t>Meal name:</t>
        </is>
      </c>
      <c r="B51" s="59" t="inlineStr">
        <is>
          <t>My meal 6</t>
        </is>
      </c>
      <c r="C51" s="17" t="inlineStr">
        <is>
          <t>Servings</t>
        </is>
      </c>
      <c r="D51" s="17" t="inlineStr">
        <is>
          <t>Calories</t>
        </is>
      </c>
      <c r="E51" s="17" t="inlineStr">
        <is>
          <t>Protein</t>
        </is>
      </c>
      <c r="F51" s="17" t="inlineStr">
        <is>
          <t>Carbs</t>
        </is>
      </c>
      <c r="G51" s="17" t="inlineStr">
        <is>
          <t>Fat</t>
        </is>
      </c>
      <c r="H51" s="17" t="inlineStr">
        <is>
          <t>Fiber</t>
        </is>
      </c>
      <c r="I51" s="17" t="inlineStr"/>
    </row>
    <row r="52">
      <c r="A52" s="60" t="inlineStr">
        <is>
          <t>Food 1</t>
        </is>
      </c>
      <c r="B52" s="61" t="n"/>
      <c r="C52" s="62" t="n"/>
      <c r="D52" s="63">
        <f>IF($B52="","",IFERROR(INDEX('Food List'!$E$5:$E$146,MATCH($B52,'Food List'!$B$5:$B$146,0))*IF($C52="",1,$C52),""))</f>
        <v/>
      </c>
      <c r="E52" s="64">
        <f>IF($B52="","",IFERROR(INDEX('Food List'!$F$5:$F$146,MATCH($B52,'Food List'!$B$5:$B$146,0))*IF($C52="",1,$C52),""))</f>
        <v/>
      </c>
      <c r="F52" s="64">
        <f>IF($B52="","",IFERROR(INDEX('Food List'!$G$5:$G$146,MATCH($B52,'Food List'!$B$5:$B$146,0))*IF($C52="",1,$C52),""))</f>
        <v/>
      </c>
      <c r="G52" s="64">
        <f>IF($B52="","",IFERROR(INDEX('Food List'!$H$5:$H$146,MATCH($B52,'Food List'!$B$5:$B$146,0))*IF($C52="",1,$C52),""))</f>
        <v/>
      </c>
      <c r="H52" s="64">
        <f>IF($B52="","",IFERROR(INDEX('Food List'!$I$5:$I$146,MATCH($B52,'Food List'!$B$5:$B$146,0))*IF($C52="",1,$C52),""))</f>
        <v/>
      </c>
    </row>
    <row r="53">
      <c r="A53" s="60" t="inlineStr">
        <is>
          <t>Food 2</t>
        </is>
      </c>
      <c r="B53" s="61" t="n"/>
      <c r="C53" s="62" t="n"/>
      <c r="D53" s="63">
        <f>IF($B53="","",IFERROR(INDEX('Food List'!$E$5:$E$146,MATCH($B53,'Food List'!$B$5:$B$146,0))*IF($C53="",1,$C53),""))</f>
        <v/>
      </c>
      <c r="E53" s="64">
        <f>IF($B53="","",IFERROR(INDEX('Food List'!$F$5:$F$146,MATCH($B53,'Food List'!$B$5:$B$146,0))*IF($C53="",1,$C53),""))</f>
        <v/>
      </c>
      <c r="F53" s="64">
        <f>IF($B53="","",IFERROR(INDEX('Food List'!$G$5:$G$146,MATCH($B53,'Food List'!$B$5:$B$146,0))*IF($C53="",1,$C53),""))</f>
        <v/>
      </c>
      <c r="G53" s="64">
        <f>IF($B53="","",IFERROR(INDEX('Food List'!$H$5:$H$146,MATCH($B53,'Food List'!$B$5:$B$146,0))*IF($C53="",1,$C53),""))</f>
        <v/>
      </c>
      <c r="H53" s="64">
        <f>IF($B53="","",IFERROR(INDEX('Food List'!$I$5:$I$146,MATCH($B53,'Food List'!$B$5:$B$146,0))*IF($C53="",1,$C53),""))</f>
        <v/>
      </c>
    </row>
    <row r="54">
      <c r="A54" s="60" t="inlineStr">
        <is>
          <t>Food 3</t>
        </is>
      </c>
      <c r="B54" s="61" t="n"/>
      <c r="C54" s="62" t="n"/>
      <c r="D54" s="63">
        <f>IF($B54="","",IFERROR(INDEX('Food List'!$E$5:$E$146,MATCH($B54,'Food List'!$B$5:$B$146,0))*IF($C54="",1,$C54),""))</f>
        <v/>
      </c>
      <c r="E54" s="64">
        <f>IF($B54="","",IFERROR(INDEX('Food List'!$F$5:$F$146,MATCH($B54,'Food List'!$B$5:$B$146,0))*IF($C54="",1,$C54),""))</f>
        <v/>
      </c>
      <c r="F54" s="64">
        <f>IF($B54="","",IFERROR(INDEX('Food List'!$G$5:$G$146,MATCH($B54,'Food List'!$B$5:$B$146,0))*IF($C54="",1,$C54),""))</f>
        <v/>
      </c>
      <c r="G54" s="64">
        <f>IF($B54="","",IFERROR(INDEX('Food List'!$H$5:$H$146,MATCH($B54,'Food List'!$B$5:$B$146,0))*IF($C54="",1,$C54),""))</f>
        <v/>
      </c>
      <c r="H54" s="64">
        <f>IF($B54="","",IFERROR(INDEX('Food List'!$I$5:$I$146,MATCH($B54,'Food List'!$B$5:$B$146,0))*IF($C54="",1,$C54),""))</f>
        <v/>
      </c>
    </row>
    <row r="55">
      <c r="A55" s="60" t="inlineStr">
        <is>
          <t>Food 4</t>
        </is>
      </c>
      <c r="B55" s="61" t="n"/>
      <c r="C55" s="62" t="n"/>
      <c r="D55" s="63">
        <f>IF($B55="","",IFERROR(INDEX('Food List'!$E$5:$E$146,MATCH($B55,'Food List'!$B$5:$B$146,0))*IF($C55="",1,$C55),""))</f>
        <v/>
      </c>
      <c r="E55" s="64">
        <f>IF($B55="","",IFERROR(INDEX('Food List'!$F$5:$F$146,MATCH($B55,'Food List'!$B$5:$B$146,0))*IF($C55="",1,$C55),""))</f>
        <v/>
      </c>
      <c r="F55" s="64">
        <f>IF($B55="","",IFERROR(INDEX('Food List'!$G$5:$G$146,MATCH($B55,'Food List'!$B$5:$B$146,0))*IF($C55="",1,$C55),""))</f>
        <v/>
      </c>
      <c r="G55" s="64">
        <f>IF($B55="","",IFERROR(INDEX('Food List'!$H$5:$H$146,MATCH($B55,'Food List'!$B$5:$B$146,0))*IF($C55="",1,$C55),""))</f>
        <v/>
      </c>
      <c r="H55" s="64">
        <f>IF($B55="","",IFERROR(INDEX('Food List'!$I$5:$I$146,MATCH($B55,'Food List'!$B$5:$B$146,0))*IF($C55="",1,$C55),""))</f>
        <v/>
      </c>
    </row>
    <row r="56">
      <c r="A56" s="60" t="inlineStr">
        <is>
          <t>Food 5</t>
        </is>
      </c>
      <c r="B56" s="61" t="n"/>
      <c r="C56" s="62" t="n"/>
      <c r="D56" s="63">
        <f>IF($B56="","",IFERROR(INDEX('Food List'!$E$5:$E$146,MATCH($B56,'Food List'!$B$5:$B$146,0))*IF($C56="",1,$C56),""))</f>
        <v/>
      </c>
      <c r="E56" s="64">
        <f>IF($B56="","",IFERROR(INDEX('Food List'!$F$5:$F$146,MATCH($B56,'Food List'!$B$5:$B$146,0))*IF($C56="",1,$C56),""))</f>
        <v/>
      </c>
      <c r="F56" s="64">
        <f>IF($B56="","",IFERROR(INDEX('Food List'!$G$5:$G$146,MATCH($B56,'Food List'!$B$5:$B$146,0))*IF($C56="",1,$C56),""))</f>
        <v/>
      </c>
      <c r="G56" s="64">
        <f>IF($B56="","",IFERROR(INDEX('Food List'!$H$5:$H$146,MATCH($B56,'Food List'!$B$5:$B$146,0))*IF($C56="",1,$C56),""))</f>
        <v/>
      </c>
      <c r="H56" s="64">
        <f>IF($B56="","",IFERROR(INDEX('Food List'!$I$5:$I$146,MATCH($B56,'Food List'!$B$5:$B$146,0))*IF($C56="",1,$C56),""))</f>
        <v/>
      </c>
    </row>
    <row r="57">
      <c r="A57" s="65" t="inlineStr">
        <is>
          <t>Meal total</t>
        </is>
      </c>
      <c r="B57" s="66" t="n"/>
      <c r="C57" s="66" t="n"/>
      <c r="D57" s="67">
        <f>SUM(D52:D56)</f>
        <v/>
      </c>
      <c r="E57" s="68">
        <f>SUM(E52:E56)</f>
        <v/>
      </c>
      <c r="F57" s="68">
        <f>SUM(F52:F56)</f>
        <v/>
      </c>
      <c r="G57" s="68">
        <f>SUM(G52:G56)</f>
        <v/>
      </c>
      <c r="H57" s="68">
        <f>SUM(H52:H56)</f>
        <v/>
      </c>
      <c r="I57" s="69">
        <f>IF(E57=0,"",IF(E57&gt;=$B$4-3,"On target ✓","Add "&amp;ROUND($B$4-E57,0)&amp;" g"))</f>
        <v/>
      </c>
    </row>
  </sheetData>
  <dataValidations count="30">
    <dataValidation sqref="B7" showDropDown="0" showInputMessage="0" showErrorMessage="1" allowBlank="1" errorTitle="Not on the list" error="Pick an item from the dropdown list." type="list">
      <formula1>='Food List'!$B$5:$B$146</formula1>
    </dataValidation>
    <dataValidation sqref="B8" showDropDown="0" showInputMessage="0" showErrorMessage="1" allowBlank="1" errorTitle="Not on the list" error="Pick an item from the dropdown list." type="list">
      <formula1>='Food List'!$B$5:$B$146</formula1>
    </dataValidation>
    <dataValidation sqref="B9" showDropDown="0" showInputMessage="0" showErrorMessage="1" allowBlank="1" errorTitle="Not on the list" error="Pick an item from the dropdown list." type="list">
      <formula1>='Food List'!$B$5:$B$146</formula1>
    </dataValidation>
    <dataValidation sqref="B10" showDropDown="0" showInputMessage="0" showErrorMessage="1" allowBlank="1" errorTitle="Not on the list" error="Pick an item from the dropdown list." type="list">
      <formula1>='Food List'!$B$5:$B$146</formula1>
    </dataValidation>
    <dataValidation sqref="B11" showDropDown="0" showInputMessage="0" showErrorMessage="1" allowBlank="1" errorTitle="Not on the list" error="Pick an item from the dropdown list." type="list">
      <formula1>='Food List'!$B$5:$B$146</formula1>
    </dataValidation>
    <dataValidation sqref="B16" showDropDown="0" showInputMessage="0" showErrorMessage="1" allowBlank="1" errorTitle="Not on the list" error="Pick an item from the dropdown list." type="list">
      <formula1>='Food List'!$B$5:$B$146</formula1>
    </dataValidation>
    <dataValidation sqref="B17" showDropDown="0" showInputMessage="0" showErrorMessage="1" allowBlank="1" errorTitle="Not on the list" error="Pick an item from the dropdown list." type="list">
      <formula1>='Food List'!$B$5:$B$146</formula1>
    </dataValidation>
    <dataValidation sqref="B18" showDropDown="0" showInputMessage="0" showErrorMessage="1" allowBlank="1" errorTitle="Not on the list" error="Pick an item from the dropdown list." type="list">
      <formula1>='Food List'!$B$5:$B$146</formula1>
    </dataValidation>
    <dataValidation sqref="B19" showDropDown="0" showInputMessage="0" showErrorMessage="1" allowBlank="1" errorTitle="Not on the list" error="Pick an item from the dropdown list." type="list">
      <formula1>='Food List'!$B$5:$B$146</formula1>
    </dataValidation>
    <dataValidation sqref="B20" showDropDown="0" showInputMessage="0" showErrorMessage="1" allowBlank="1" errorTitle="Not on the list" error="Pick an item from the dropdown list." type="list">
      <formula1>='Food List'!$B$5:$B$146</formula1>
    </dataValidation>
    <dataValidation sqref="B25" showDropDown="0" showInputMessage="0" showErrorMessage="1" allowBlank="1" errorTitle="Not on the list" error="Pick an item from the dropdown list." type="list">
      <formula1>='Food List'!$B$5:$B$146</formula1>
    </dataValidation>
    <dataValidation sqref="B26" showDropDown="0" showInputMessage="0" showErrorMessage="1" allowBlank="1" errorTitle="Not on the list" error="Pick an item from the dropdown list." type="list">
      <formula1>='Food List'!$B$5:$B$146</formula1>
    </dataValidation>
    <dataValidation sqref="B27" showDropDown="0" showInputMessage="0" showErrorMessage="1" allowBlank="1" errorTitle="Not on the list" error="Pick an item from the dropdown list." type="list">
      <formula1>='Food List'!$B$5:$B$146</formula1>
    </dataValidation>
    <dataValidation sqref="B28" showDropDown="0" showInputMessage="0" showErrorMessage="1" allowBlank="1" errorTitle="Not on the list" error="Pick an item from the dropdown list." type="list">
      <formula1>='Food List'!$B$5:$B$146</formula1>
    </dataValidation>
    <dataValidation sqref="B29" showDropDown="0" showInputMessage="0" showErrorMessage="1" allowBlank="1" errorTitle="Not on the list" error="Pick an item from the dropdown list." type="list">
      <formula1>='Food List'!$B$5:$B$146</formula1>
    </dataValidation>
    <dataValidation sqref="B34" showDropDown="0" showInputMessage="0" showErrorMessage="1" allowBlank="1" errorTitle="Not on the list" error="Pick an item from the dropdown list." type="list">
      <formula1>='Food List'!$B$5:$B$146</formula1>
    </dataValidation>
    <dataValidation sqref="B35" showDropDown="0" showInputMessage="0" showErrorMessage="1" allowBlank="1" errorTitle="Not on the list" error="Pick an item from the dropdown list." type="list">
      <formula1>='Food List'!$B$5:$B$146</formula1>
    </dataValidation>
    <dataValidation sqref="B36" showDropDown="0" showInputMessage="0" showErrorMessage="1" allowBlank="1" errorTitle="Not on the list" error="Pick an item from the dropdown list." type="list">
      <formula1>='Food List'!$B$5:$B$146</formula1>
    </dataValidation>
    <dataValidation sqref="B37" showDropDown="0" showInputMessage="0" showErrorMessage="1" allowBlank="1" errorTitle="Not on the list" error="Pick an item from the dropdown list." type="list">
      <formula1>='Food List'!$B$5:$B$146</formula1>
    </dataValidation>
    <dataValidation sqref="B38" showDropDown="0" showInputMessage="0" showErrorMessage="1" allowBlank="1" errorTitle="Not on the list" error="Pick an item from the dropdown list." type="list">
      <formula1>='Food List'!$B$5:$B$146</formula1>
    </dataValidation>
    <dataValidation sqref="B43" showDropDown="0" showInputMessage="0" showErrorMessage="1" allowBlank="1" errorTitle="Not on the list" error="Pick an item from the dropdown list." type="list">
      <formula1>='Food List'!$B$5:$B$146</formula1>
    </dataValidation>
    <dataValidation sqref="B44" showDropDown="0" showInputMessage="0" showErrorMessage="1" allowBlank="1" errorTitle="Not on the list" error="Pick an item from the dropdown list." type="list">
      <formula1>='Food List'!$B$5:$B$146</formula1>
    </dataValidation>
    <dataValidation sqref="B45" showDropDown="0" showInputMessage="0" showErrorMessage="1" allowBlank="1" errorTitle="Not on the list" error="Pick an item from the dropdown list." type="list">
      <formula1>='Food List'!$B$5:$B$146</formula1>
    </dataValidation>
    <dataValidation sqref="B46" showDropDown="0" showInputMessage="0" showErrorMessage="1" allowBlank="1" errorTitle="Not on the list" error="Pick an item from the dropdown list." type="list">
      <formula1>='Food List'!$B$5:$B$146</formula1>
    </dataValidation>
    <dataValidation sqref="B47" showDropDown="0" showInputMessage="0" showErrorMessage="1" allowBlank="1" errorTitle="Not on the list" error="Pick an item from the dropdown list." type="list">
      <formula1>='Food List'!$B$5:$B$146</formula1>
    </dataValidation>
    <dataValidation sqref="B52" showDropDown="0" showInputMessage="0" showErrorMessage="1" allowBlank="1" errorTitle="Not on the list" error="Pick an item from the dropdown list." type="list">
      <formula1>='Food List'!$B$5:$B$146</formula1>
    </dataValidation>
    <dataValidation sqref="B53" showDropDown="0" showInputMessage="0" showErrorMessage="1" allowBlank="1" errorTitle="Not on the list" error="Pick an item from the dropdown list." type="list">
      <formula1>='Food List'!$B$5:$B$146</formula1>
    </dataValidation>
    <dataValidation sqref="B54" showDropDown="0" showInputMessage="0" showErrorMessage="1" allowBlank="1" errorTitle="Not on the list" error="Pick an item from the dropdown list." type="list">
      <formula1>='Food List'!$B$5:$B$146</formula1>
    </dataValidation>
    <dataValidation sqref="B55" showDropDown="0" showInputMessage="0" showErrorMessage="1" allowBlank="1" errorTitle="Not on the list" error="Pick an item from the dropdown list." type="list">
      <formula1>='Food List'!$B$5:$B$146</formula1>
    </dataValidation>
    <dataValidation sqref="B56" showDropDown="0" showInputMessage="0" showErrorMessage="1" allowBlank="1" errorTitle="Not on the list" error="Pick an item from the dropdown list." type="list">
      <formula1>='Food List'!$B$5:$B$146</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00D9A441"/>
    <outlinePr summaryBelow="1" summaryRight="1"/>
    <pageSetUpPr fitToPage="1"/>
  </sheetPr>
  <dimension ref="A1:Q8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34" customWidth="1" min="3" max="3"/>
    <col width="9" customWidth="1" min="4" max="4"/>
    <col width="10" customWidth="1" min="5" max="5"/>
    <col width="10" customWidth="1" min="6" max="6"/>
    <col width="10" customWidth="1" min="7" max="7"/>
    <col width="10" customWidth="1" min="8" max="8"/>
    <col width="10" customWidth="1" min="9" max="9"/>
    <col hidden="1" width="3" customWidth="1" min="10" max="10"/>
    <col hidden="1" width="2" customWidth="1" min="11" max="11"/>
    <col width="12" customWidth="1" min="12" max="12"/>
    <col width="11" customWidth="1" min="13" max="13"/>
    <col width="11" customWidth="1" min="14" max="14"/>
    <col width="11" customWidth="1" min="15" max="15"/>
    <col width="11" customWidth="1" min="16" max="16"/>
    <col width="13" customWidth="1" min="17" max="17"/>
  </cols>
  <sheetData>
    <row r="1" ht="34" customHeight="1">
      <c r="A1" s="1" t="inlineStr">
        <is>
          <t>Weekly Meal Planner</t>
        </is>
      </c>
      <c r="B1" s="2" t="n"/>
      <c r="C1" s="2" t="n"/>
      <c r="D1" s="2" t="n"/>
      <c r="E1" s="2" t="n"/>
      <c r="F1" s="2" t="n"/>
      <c r="G1" s="2" t="n"/>
      <c r="H1" s="2" t="n"/>
      <c r="I1" s="2" t="n"/>
      <c r="J1" s="2" t="n"/>
      <c r="K1" s="2" t="n"/>
      <c r="L1" s="2" t="n"/>
      <c r="M1" s="2" t="n"/>
      <c r="N1" s="2" t="n"/>
      <c r="O1" s="2" t="n"/>
      <c r="P1" s="2" t="n"/>
      <c r="Q1" s="2" t="n"/>
    </row>
    <row r="2" ht="20" customHeight="1">
      <c r="A2" s="3" t="inlineStr">
        <is>
          <t>Plan 7 days, up to 3 foods per meal. Your Grocery List builds itself from this page.</t>
        </is>
      </c>
      <c r="B2" s="2" t="n"/>
      <c r="C2" s="2" t="n"/>
      <c r="D2" s="2" t="n"/>
      <c r="E2" s="2" t="n"/>
      <c r="F2" s="2" t="n"/>
      <c r="G2" s="2" t="n"/>
      <c r="H2" s="2" t="n"/>
      <c r="I2" s="2" t="n"/>
      <c r="J2" s="2" t="n"/>
      <c r="K2" s="2" t="n"/>
      <c r="L2" s="2" t="n"/>
      <c r="M2" s="2" t="n"/>
      <c r="N2" s="2" t="n"/>
      <c r="O2" s="2" t="n"/>
      <c r="P2" s="2" t="n"/>
      <c r="Q2" s="2" t="n"/>
    </row>
    <row r="3" ht="4" customHeight="1">
      <c r="A3" s="4" t="n"/>
      <c r="B3" s="4" t="n"/>
      <c r="C3" s="4" t="n"/>
      <c r="D3" s="4" t="n"/>
      <c r="E3" s="4" t="n"/>
      <c r="F3" s="4" t="n"/>
      <c r="G3" s="4" t="n"/>
      <c r="H3" s="4" t="n"/>
      <c r="I3" s="4" t="n"/>
      <c r="J3" s="4" t="n"/>
      <c r="K3" s="4" t="n"/>
      <c r="L3" s="4" t="n"/>
      <c r="M3" s="4" t="n"/>
      <c r="N3" s="4" t="n"/>
      <c r="O3" s="4" t="n"/>
      <c r="P3" s="4" t="n"/>
      <c r="Q3" s="4" t="n"/>
    </row>
    <row r="4" ht="30" customHeight="1">
      <c r="A4" s="17" t="inlineStr">
        <is>
          <t>Day</t>
        </is>
      </c>
      <c r="B4" s="17" t="inlineStr">
        <is>
          <t>Meal</t>
        </is>
      </c>
      <c r="C4" s="17" t="inlineStr">
        <is>
          <t>Food</t>
        </is>
      </c>
      <c r="D4" s="17" t="inlineStr">
        <is>
          <t>Servings</t>
        </is>
      </c>
      <c r="E4" s="17" t="inlineStr">
        <is>
          <t>Calories</t>
        </is>
      </c>
      <c r="F4" s="17" t="inlineStr">
        <is>
          <t>Protein</t>
        </is>
      </c>
      <c r="G4" s="17" t="inlineStr">
        <is>
          <t>Carbs</t>
        </is>
      </c>
      <c r="H4" s="17" t="inlineStr">
        <is>
          <t>Fat</t>
        </is>
      </c>
      <c r="I4" s="17" t="inlineStr">
        <is>
          <t>Fiber</t>
        </is>
      </c>
      <c r="L4" s="17" t="inlineStr">
        <is>
          <t>Day</t>
        </is>
      </c>
      <c r="M4" s="17" t="inlineStr">
        <is>
          <t>Calories</t>
        </is>
      </c>
      <c r="N4" s="17" t="inlineStr">
        <is>
          <t>Protein</t>
        </is>
      </c>
      <c r="O4" s="17" t="inlineStr">
        <is>
          <t>Carbs</t>
        </is>
      </c>
      <c r="P4" s="17" t="inlineStr">
        <is>
          <t>Fat</t>
        </is>
      </c>
      <c r="Q4" s="17" t="inlineStr">
        <is>
          <t>Protein check</t>
        </is>
      </c>
    </row>
    <row r="5">
      <c r="A5" s="70" t="inlineStr">
        <is>
          <t>Monday</t>
        </is>
      </c>
      <c r="B5" s="70" t="inlineStr">
        <is>
          <t>Breakfast</t>
        </is>
      </c>
      <c r="C5" s="71" t="n"/>
      <c r="D5" s="41" t="n"/>
      <c r="E5" s="19">
        <f>IF($C5="","",IFERROR(INDEX('Food List'!$E$5:$E$146,MATCH($C5,'Food List'!$B$5:$B$146,0))*IF($D5="",1,$D5),""))</f>
        <v/>
      </c>
      <c r="F5" s="20">
        <f>IF($C5="","",IFERROR(INDEX('Food List'!$F$5:$F$146,MATCH($C5,'Food List'!$B$5:$B$146,0))*IF($D5="",1,$D5),""))</f>
        <v/>
      </c>
      <c r="G5" s="20">
        <f>IF($C5="","",IFERROR(INDEX('Food List'!$G$5:$G$146,MATCH($C5,'Food List'!$B$5:$B$146,0))*IF($D5="",1,$D5),""))</f>
        <v/>
      </c>
      <c r="H5" s="20">
        <f>IF($C5="","",IFERROR(INDEX('Food List'!$H$5:$H$146,MATCH($C5,'Food List'!$B$5:$B$146,0))*IF($D5="",1,$D5),""))</f>
        <v/>
      </c>
      <c r="I5" s="20">
        <f>IF($C5="","",IFERROR(INDEX('Food List'!$I$5:$I$146,MATCH($C5,'Food List'!$B$5:$B$146,0))*IF($D5="",1,$D5),""))</f>
        <v/>
      </c>
      <c r="J5">
        <f>IF(C5="","",IF(D5="",1,D5))</f>
        <v/>
      </c>
      <c r="K5" t="inlineStr">
        <is>
          <t>Monday</t>
        </is>
      </c>
      <c r="L5" s="24" t="inlineStr">
        <is>
          <t>Monday</t>
        </is>
      </c>
      <c r="M5" s="63">
        <f>SUMIFS($E$5:$E$88,$K$5:$K$88,L5)</f>
        <v/>
      </c>
      <c r="N5" s="63">
        <f>SUMIFS($F$5:$F$88,$K$5:$K$88,L5)</f>
        <v/>
      </c>
      <c r="O5" s="63">
        <f>SUMIFS($G$5:$G$88,$K$5:$K$88,L5)</f>
        <v/>
      </c>
      <c r="P5" s="63">
        <f>SUMIFS($H$5:$H$88,$K$5:$K$88,L5)</f>
        <v/>
      </c>
      <c r="Q5" s="72">
        <f>IF(M5=0,"",IF(N5&gt;=Targets!$C$28-5,"✓ on target",ROUND(Targets!$C$28-N5,0)&amp;" g short"))</f>
        <v/>
      </c>
    </row>
    <row r="6">
      <c r="A6" s="70" t="n"/>
      <c r="B6" s="70" t="n"/>
      <c r="C6" s="71" t="n"/>
      <c r="D6" s="41" t="n"/>
      <c r="E6" s="19">
        <f>IF($C6="","",IFERROR(INDEX('Food List'!$E$5:$E$146,MATCH($C6,'Food List'!$B$5:$B$146,0))*IF($D6="",1,$D6),""))</f>
        <v/>
      </c>
      <c r="F6" s="20">
        <f>IF($C6="","",IFERROR(INDEX('Food List'!$F$5:$F$146,MATCH($C6,'Food List'!$B$5:$B$146,0))*IF($D6="",1,$D6),""))</f>
        <v/>
      </c>
      <c r="G6" s="20">
        <f>IF($C6="","",IFERROR(INDEX('Food List'!$G$5:$G$146,MATCH($C6,'Food List'!$B$5:$B$146,0))*IF($D6="",1,$D6),""))</f>
        <v/>
      </c>
      <c r="H6" s="20">
        <f>IF($C6="","",IFERROR(INDEX('Food List'!$H$5:$H$146,MATCH($C6,'Food List'!$B$5:$B$146,0))*IF($D6="",1,$D6),""))</f>
        <v/>
      </c>
      <c r="I6" s="20">
        <f>IF($C6="","",IFERROR(INDEX('Food List'!$I$5:$I$146,MATCH($C6,'Food List'!$B$5:$B$146,0))*IF($D6="",1,$D6),""))</f>
        <v/>
      </c>
      <c r="J6">
        <f>IF(C6="","",IF(D6="",1,D6))</f>
        <v/>
      </c>
      <c r="K6" t="inlineStr">
        <is>
          <t>Monday</t>
        </is>
      </c>
      <c r="L6" s="24" t="inlineStr">
        <is>
          <t>Tuesday</t>
        </is>
      </c>
      <c r="M6" s="63">
        <f>SUMIFS($E$5:$E$88,$K$5:$K$88,L6)</f>
        <v/>
      </c>
      <c r="N6" s="63">
        <f>SUMIFS($F$5:$F$88,$K$5:$K$88,L6)</f>
        <v/>
      </c>
      <c r="O6" s="63">
        <f>SUMIFS($G$5:$G$88,$K$5:$K$88,L6)</f>
        <v/>
      </c>
      <c r="P6" s="63">
        <f>SUMIFS($H$5:$H$88,$K$5:$K$88,L6)</f>
        <v/>
      </c>
      <c r="Q6" s="72">
        <f>IF(M6=0,"",IF(N6&gt;=Targets!$C$28-5,"✓ on target",ROUND(Targets!$C$28-N6,0)&amp;" g short"))</f>
        <v/>
      </c>
    </row>
    <row r="7">
      <c r="A7" s="70" t="n"/>
      <c r="B7" s="70" t="n"/>
      <c r="C7" s="71" t="n"/>
      <c r="D7" s="41" t="n"/>
      <c r="E7" s="19">
        <f>IF($C7="","",IFERROR(INDEX('Food List'!$E$5:$E$146,MATCH($C7,'Food List'!$B$5:$B$146,0))*IF($D7="",1,$D7),""))</f>
        <v/>
      </c>
      <c r="F7" s="20">
        <f>IF($C7="","",IFERROR(INDEX('Food List'!$F$5:$F$146,MATCH($C7,'Food List'!$B$5:$B$146,0))*IF($D7="",1,$D7),""))</f>
        <v/>
      </c>
      <c r="G7" s="20">
        <f>IF($C7="","",IFERROR(INDEX('Food List'!$G$5:$G$146,MATCH($C7,'Food List'!$B$5:$B$146,0))*IF($D7="",1,$D7),""))</f>
        <v/>
      </c>
      <c r="H7" s="20">
        <f>IF($C7="","",IFERROR(INDEX('Food List'!$H$5:$H$146,MATCH($C7,'Food List'!$B$5:$B$146,0))*IF($D7="",1,$D7),""))</f>
        <v/>
      </c>
      <c r="I7" s="20">
        <f>IF($C7="","",IFERROR(INDEX('Food List'!$I$5:$I$146,MATCH($C7,'Food List'!$B$5:$B$146,0))*IF($D7="",1,$D7),""))</f>
        <v/>
      </c>
      <c r="J7">
        <f>IF(C7="","",IF(D7="",1,D7))</f>
        <v/>
      </c>
      <c r="K7" t="inlineStr">
        <is>
          <t>Monday</t>
        </is>
      </c>
      <c r="L7" s="24" t="inlineStr">
        <is>
          <t>Wednesday</t>
        </is>
      </c>
      <c r="M7" s="63">
        <f>SUMIFS($E$5:$E$88,$K$5:$K$88,L7)</f>
        <v/>
      </c>
      <c r="N7" s="63">
        <f>SUMIFS($F$5:$F$88,$K$5:$K$88,L7)</f>
        <v/>
      </c>
      <c r="O7" s="63">
        <f>SUMIFS($G$5:$G$88,$K$5:$K$88,L7)</f>
        <v/>
      </c>
      <c r="P7" s="63">
        <f>SUMIFS($H$5:$H$88,$K$5:$K$88,L7)</f>
        <v/>
      </c>
      <c r="Q7" s="72">
        <f>IF(M7=0,"",IF(N7&gt;=Targets!$C$28-5,"✓ on target",ROUND(Targets!$C$28-N7,0)&amp;" g short"))</f>
        <v/>
      </c>
    </row>
    <row r="8">
      <c r="A8" s="70" t="n"/>
      <c r="B8" s="70" t="inlineStr">
        <is>
          <t>Lunch</t>
        </is>
      </c>
      <c r="C8" s="71" t="n"/>
      <c r="D8" s="41" t="n"/>
      <c r="E8" s="19">
        <f>IF($C8="","",IFERROR(INDEX('Food List'!$E$5:$E$146,MATCH($C8,'Food List'!$B$5:$B$146,0))*IF($D8="",1,$D8),""))</f>
        <v/>
      </c>
      <c r="F8" s="20">
        <f>IF($C8="","",IFERROR(INDEX('Food List'!$F$5:$F$146,MATCH($C8,'Food List'!$B$5:$B$146,0))*IF($D8="",1,$D8),""))</f>
        <v/>
      </c>
      <c r="G8" s="20">
        <f>IF($C8="","",IFERROR(INDEX('Food List'!$G$5:$G$146,MATCH($C8,'Food List'!$B$5:$B$146,0))*IF($D8="",1,$D8),""))</f>
        <v/>
      </c>
      <c r="H8" s="20">
        <f>IF($C8="","",IFERROR(INDEX('Food List'!$H$5:$H$146,MATCH($C8,'Food List'!$B$5:$B$146,0))*IF($D8="",1,$D8),""))</f>
        <v/>
      </c>
      <c r="I8" s="20">
        <f>IF($C8="","",IFERROR(INDEX('Food List'!$I$5:$I$146,MATCH($C8,'Food List'!$B$5:$B$146,0))*IF($D8="",1,$D8),""))</f>
        <v/>
      </c>
      <c r="J8">
        <f>IF(C8="","",IF(D8="",1,D8))</f>
        <v/>
      </c>
      <c r="K8" t="inlineStr">
        <is>
          <t>Monday</t>
        </is>
      </c>
      <c r="L8" s="24" t="inlineStr">
        <is>
          <t>Thursday</t>
        </is>
      </c>
      <c r="M8" s="63">
        <f>SUMIFS($E$5:$E$88,$K$5:$K$88,L8)</f>
        <v/>
      </c>
      <c r="N8" s="63">
        <f>SUMIFS($F$5:$F$88,$K$5:$K$88,L8)</f>
        <v/>
      </c>
      <c r="O8" s="63">
        <f>SUMIFS($G$5:$G$88,$K$5:$K$88,L8)</f>
        <v/>
      </c>
      <c r="P8" s="63">
        <f>SUMIFS($H$5:$H$88,$K$5:$K$88,L8)</f>
        <v/>
      </c>
      <c r="Q8" s="72">
        <f>IF(M8=0,"",IF(N8&gt;=Targets!$C$28-5,"✓ on target",ROUND(Targets!$C$28-N8,0)&amp;" g short"))</f>
        <v/>
      </c>
    </row>
    <row r="9">
      <c r="A9" s="70" t="n"/>
      <c r="B9" s="70" t="n"/>
      <c r="C9" s="71" t="n"/>
      <c r="D9" s="41" t="n"/>
      <c r="E9" s="19">
        <f>IF($C9="","",IFERROR(INDEX('Food List'!$E$5:$E$146,MATCH($C9,'Food List'!$B$5:$B$146,0))*IF($D9="",1,$D9),""))</f>
        <v/>
      </c>
      <c r="F9" s="20">
        <f>IF($C9="","",IFERROR(INDEX('Food List'!$F$5:$F$146,MATCH($C9,'Food List'!$B$5:$B$146,0))*IF($D9="",1,$D9),""))</f>
        <v/>
      </c>
      <c r="G9" s="20">
        <f>IF($C9="","",IFERROR(INDEX('Food List'!$G$5:$G$146,MATCH($C9,'Food List'!$B$5:$B$146,0))*IF($D9="",1,$D9),""))</f>
        <v/>
      </c>
      <c r="H9" s="20">
        <f>IF($C9="","",IFERROR(INDEX('Food List'!$H$5:$H$146,MATCH($C9,'Food List'!$B$5:$B$146,0))*IF($D9="",1,$D9),""))</f>
        <v/>
      </c>
      <c r="I9" s="20">
        <f>IF($C9="","",IFERROR(INDEX('Food List'!$I$5:$I$146,MATCH($C9,'Food List'!$B$5:$B$146,0))*IF($D9="",1,$D9),""))</f>
        <v/>
      </c>
      <c r="J9">
        <f>IF(C9="","",IF(D9="",1,D9))</f>
        <v/>
      </c>
      <c r="K9" t="inlineStr">
        <is>
          <t>Monday</t>
        </is>
      </c>
      <c r="L9" s="24" t="inlineStr">
        <is>
          <t>Friday</t>
        </is>
      </c>
      <c r="M9" s="63">
        <f>SUMIFS($E$5:$E$88,$K$5:$K$88,L9)</f>
        <v/>
      </c>
      <c r="N9" s="63">
        <f>SUMIFS($F$5:$F$88,$K$5:$K$88,L9)</f>
        <v/>
      </c>
      <c r="O9" s="63">
        <f>SUMIFS($G$5:$G$88,$K$5:$K$88,L9)</f>
        <v/>
      </c>
      <c r="P9" s="63">
        <f>SUMIFS($H$5:$H$88,$K$5:$K$88,L9)</f>
        <v/>
      </c>
      <c r="Q9" s="72">
        <f>IF(M9=0,"",IF(N9&gt;=Targets!$C$28-5,"✓ on target",ROUND(Targets!$C$28-N9,0)&amp;" g short"))</f>
        <v/>
      </c>
    </row>
    <row r="10">
      <c r="A10" s="70" t="n"/>
      <c r="B10" s="70" t="n"/>
      <c r="C10" s="71" t="n"/>
      <c r="D10" s="41" t="n"/>
      <c r="E10" s="19">
        <f>IF($C10="","",IFERROR(INDEX('Food List'!$E$5:$E$146,MATCH($C10,'Food List'!$B$5:$B$146,0))*IF($D10="",1,$D10),""))</f>
        <v/>
      </c>
      <c r="F10" s="20">
        <f>IF($C10="","",IFERROR(INDEX('Food List'!$F$5:$F$146,MATCH($C10,'Food List'!$B$5:$B$146,0))*IF($D10="",1,$D10),""))</f>
        <v/>
      </c>
      <c r="G10" s="20">
        <f>IF($C10="","",IFERROR(INDEX('Food List'!$G$5:$G$146,MATCH($C10,'Food List'!$B$5:$B$146,0))*IF($D10="",1,$D10),""))</f>
        <v/>
      </c>
      <c r="H10" s="20">
        <f>IF($C10="","",IFERROR(INDEX('Food List'!$H$5:$H$146,MATCH($C10,'Food List'!$B$5:$B$146,0))*IF($D10="",1,$D10),""))</f>
        <v/>
      </c>
      <c r="I10" s="20">
        <f>IF($C10="","",IFERROR(INDEX('Food List'!$I$5:$I$146,MATCH($C10,'Food List'!$B$5:$B$146,0))*IF($D10="",1,$D10),""))</f>
        <v/>
      </c>
      <c r="J10">
        <f>IF(C10="","",IF(D10="",1,D10))</f>
        <v/>
      </c>
      <c r="K10" t="inlineStr">
        <is>
          <t>Monday</t>
        </is>
      </c>
      <c r="L10" s="24" t="inlineStr">
        <is>
          <t>Saturday</t>
        </is>
      </c>
      <c r="M10" s="63">
        <f>SUMIFS($E$5:$E$88,$K$5:$K$88,L10)</f>
        <v/>
      </c>
      <c r="N10" s="63">
        <f>SUMIFS($F$5:$F$88,$K$5:$K$88,L10)</f>
        <v/>
      </c>
      <c r="O10" s="63">
        <f>SUMIFS($G$5:$G$88,$K$5:$K$88,L10)</f>
        <v/>
      </c>
      <c r="P10" s="63">
        <f>SUMIFS($H$5:$H$88,$K$5:$K$88,L10)</f>
        <v/>
      </c>
      <c r="Q10" s="72">
        <f>IF(M10=0,"",IF(N10&gt;=Targets!$C$28-5,"✓ on target",ROUND(Targets!$C$28-N10,0)&amp;" g short"))</f>
        <v/>
      </c>
    </row>
    <row r="11">
      <c r="A11" s="70" t="n"/>
      <c r="B11" s="70" t="inlineStr">
        <is>
          <t>Dinner</t>
        </is>
      </c>
      <c r="C11" s="71" t="n"/>
      <c r="D11" s="41" t="n"/>
      <c r="E11" s="19">
        <f>IF($C11="","",IFERROR(INDEX('Food List'!$E$5:$E$146,MATCH($C11,'Food List'!$B$5:$B$146,0))*IF($D11="",1,$D11),""))</f>
        <v/>
      </c>
      <c r="F11" s="20">
        <f>IF($C11="","",IFERROR(INDEX('Food List'!$F$5:$F$146,MATCH($C11,'Food List'!$B$5:$B$146,0))*IF($D11="",1,$D11),""))</f>
        <v/>
      </c>
      <c r="G11" s="20">
        <f>IF($C11="","",IFERROR(INDEX('Food List'!$G$5:$G$146,MATCH($C11,'Food List'!$B$5:$B$146,0))*IF($D11="",1,$D11),""))</f>
        <v/>
      </c>
      <c r="H11" s="20">
        <f>IF($C11="","",IFERROR(INDEX('Food List'!$H$5:$H$146,MATCH($C11,'Food List'!$B$5:$B$146,0))*IF($D11="",1,$D11),""))</f>
        <v/>
      </c>
      <c r="I11" s="20">
        <f>IF($C11="","",IFERROR(INDEX('Food List'!$I$5:$I$146,MATCH($C11,'Food List'!$B$5:$B$146,0))*IF($D11="",1,$D11),""))</f>
        <v/>
      </c>
      <c r="J11">
        <f>IF(C11="","",IF(D11="",1,D11))</f>
        <v/>
      </c>
      <c r="K11" t="inlineStr">
        <is>
          <t>Monday</t>
        </is>
      </c>
      <c r="L11" s="24" t="inlineStr">
        <is>
          <t>Sunday</t>
        </is>
      </c>
      <c r="M11" s="63">
        <f>SUMIFS($E$5:$E$88,$K$5:$K$88,L11)</f>
        <v/>
      </c>
      <c r="N11" s="63">
        <f>SUMIFS($F$5:$F$88,$K$5:$K$88,L11)</f>
        <v/>
      </c>
      <c r="O11" s="63">
        <f>SUMIFS($G$5:$G$88,$K$5:$K$88,L11)</f>
        <v/>
      </c>
      <c r="P11" s="63">
        <f>SUMIFS($H$5:$H$88,$K$5:$K$88,L11)</f>
        <v/>
      </c>
      <c r="Q11" s="72">
        <f>IF(M11=0,"",IF(N11&gt;=Targets!$C$28-5,"✓ on target",ROUND(Targets!$C$28-N11,0)&amp;" g short"))</f>
        <v/>
      </c>
    </row>
    <row r="12">
      <c r="A12" s="70" t="n"/>
      <c r="B12" s="70" t="n"/>
      <c r="C12" s="71" t="n"/>
      <c r="D12" s="41" t="n"/>
      <c r="E12" s="19">
        <f>IF($C12="","",IFERROR(INDEX('Food List'!$E$5:$E$146,MATCH($C12,'Food List'!$B$5:$B$146,0))*IF($D12="",1,$D12),""))</f>
        <v/>
      </c>
      <c r="F12" s="20">
        <f>IF($C12="","",IFERROR(INDEX('Food List'!$F$5:$F$146,MATCH($C12,'Food List'!$B$5:$B$146,0))*IF($D12="",1,$D12),""))</f>
        <v/>
      </c>
      <c r="G12" s="20">
        <f>IF($C12="","",IFERROR(INDEX('Food List'!$G$5:$G$146,MATCH($C12,'Food List'!$B$5:$B$146,0))*IF($D12="",1,$D12),""))</f>
        <v/>
      </c>
      <c r="H12" s="20">
        <f>IF($C12="","",IFERROR(INDEX('Food List'!$H$5:$H$146,MATCH($C12,'Food List'!$B$5:$B$146,0))*IF($D12="",1,$D12),""))</f>
        <v/>
      </c>
      <c r="I12" s="20">
        <f>IF($C12="","",IFERROR(INDEX('Food List'!$I$5:$I$146,MATCH($C12,'Food List'!$B$5:$B$146,0))*IF($D12="",1,$D12),""))</f>
        <v/>
      </c>
      <c r="J12">
        <f>IF(C12="","",IF(D12="",1,D12))</f>
        <v/>
      </c>
      <c r="K12" t="inlineStr">
        <is>
          <t>Monday</t>
        </is>
      </c>
      <c r="L12" s="65" t="inlineStr">
        <is>
          <t>Targets</t>
        </is>
      </c>
      <c r="M12" s="67">
        <f>Targets!C27</f>
        <v/>
      </c>
      <c r="N12" s="67">
        <f>Targets!C28</f>
        <v/>
      </c>
      <c r="O12" s="67">
        <f>Targets!C31</f>
        <v/>
      </c>
      <c r="P12" s="67">
        <f>Targets!C30</f>
        <v/>
      </c>
    </row>
    <row r="13">
      <c r="A13" s="70" t="n"/>
      <c r="B13" s="70" t="n"/>
      <c r="C13" s="71" t="n"/>
      <c r="D13" s="41" t="n"/>
      <c r="E13" s="19">
        <f>IF($C13="","",IFERROR(INDEX('Food List'!$E$5:$E$146,MATCH($C13,'Food List'!$B$5:$B$146,0))*IF($D13="",1,$D13),""))</f>
        <v/>
      </c>
      <c r="F13" s="20">
        <f>IF($C13="","",IFERROR(INDEX('Food List'!$F$5:$F$146,MATCH($C13,'Food List'!$B$5:$B$146,0))*IF($D13="",1,$D13),""))</f>
        <v/>
      </c>
      <c r="G13" s="20">
        <f>IF($C13="","",IFERROR(INDEX('Food List'!$G$5:$G$146,MATCH($C13,'Food List'!$B$5:$B$146,0))*IF($D13="",1,$D13),""))</f>
        <v/>
      </c>
      <c r="H13" s="20">
        <f>IF($C13="","",IFERROR(INDEX('Food List'!$H$5:$H$146,MATCH($C13,'Food List'!$B$5:$B$146,0))*IF($D13="",1,$D13),""))</f>
        <v/>
      </c>
      <c r="I13" s="20">
        <f>IF($C13="","",IFERROR(INDEX('Food List'!$I$5:$I$146,MATCH($C13,'Food List'!$B$5:$B$146,0))*IF($D13="",1,$D13),""))</f>
        <v/>
      </c>
      <c r="J13">
        <f>IF(C13="","",IF(D13="",1,D13))</f>
        <v/>
      </c>
      <c r="K13" t="inlineStr">
        <is>
          <t>Monday</t>
        </is>
      </c>
    </row>
    <row r="14">
      <c r="A14" s="70" t="n"/>
      <c r="B14" s="70" t="inlineStr">
        <is>
          <t>Snack</t>
        </is>
      </c>
      <c r="C14" s="71" t="n"/>
      <c r="D14" s="41" t="n"/>
      <c r="E14" s="19">
        <f>IF($C14="","",IFERROR(INDEX('Food List'!$E$5:$E$146,MATCH($C14,'Food List'!$B$5:$B$146,0))*IF($D14="",1,$D14),""))</f>
        <v/>
      </c>
      <c r="F14" s="20">
        <f>IF($C14="","",IFERROR(INDEX('Food List'!$F$5:$F$146,MATCH($C14,'Food List'!$B$5:$B$146,0))*IF($D14="",1,$D14),""))</f>
        <v/>
      </c>
      <c r="G14" s="20">
        <f>IF($C14="","",IFERROR(INDEX('Food List'!$G$5:$G$146,MATCH($C14,'Food List'!$B$5:$B$146,0))*IF($D14="",1,$D14),""))</f>
        <v/>
      </c>
      <c r="H14" s="20">
        <f>IF($C14="","",IFERROR(INDEX('Food List'!$H$5:$H$146,MATCH($C14,'Food List'!$B$5:$B$146,0))*IF($D14="",1,$D14),""))</f>
        <v/>
      </c>
      <c r="I14" s="20">
        <f>IF($C14="","",IFERROR(INDEX('Food List'!$I$5:$I$146,MATCH($C14,'Food List'!$B$5:$B$146,0))*IF($D14="",1,$D14),""))</f>
        <v/>
      </c>
      <c r="J14">
        <f>IF(C14="","",IF(D14="",1,D14))</f>
        <v/>
      </c>
      <c r="K14" t="inlineStr">
        <is>
          <t>Monday</t>
        </is>
      </c>
    </row>
    <row r="15">
      <c r="A15" s="70" t="n"/>
      <c r="B15" s="70" t="n"/>
      <c r="C15" s="71" t="n"/>
      <c r="D15" s="41" t="n"/>
      <c r="E15" s="19">
        <f>IF($C15="","",IFERROR(INDEX('Food List'!$E$5:$E$146,MATCH($C15,'Food List'!$B$5:$B$146,0))*IF($D15="",1,$D15),""))</f>
        <v/>
      </c>
      <c r="F15" s="20">
        <f>IF($C15="","",IFERROR(INDEX('Food List'!$F$5:$F$146,MATCH($C15,'Food List'!$B$5:$B$146,0))*IF($D15="",1,$D15),""))</f>
        <v/>
      </c>
      <c r="G15" s="20">
        <f>IF($C15="","",IFERROR(INDEX('Food List'!$G$5:$G$146,MATCH($C15,'Food List'!$B$5:$B$146,0))*IF($D15="",1,$D15),""))</f>
        <v/>
      </c>
      <c r="H15" s="20">
        <f>IF($C15="","",IFERROR(INDEX('Food List'!$H$5:$H$146,MATCH($C15,'Food List'!$B$5:$B$146,0))*IF($D15="",1,$D15),""))</f>
        <v/>
      </c>
      <c r="I15" s="20">
        <f>IF($C15="","",IFERROR(INDEX('Food List'!$I$5:$I$146,MATCH($C15,'Food List'!$B$5:$B$146,0))*IF($D15="",1,$D15),""))</f>
        <v/>
      </c>
      <c r="J15">
        <f>IF(C15="","",IF(D15="",1,D15))</f>
        <v/>
      </c>
      <c r="K15" t="inlineStr">
        <is>
          <t>Monday</t>
        </is>
      </c>
    </row>
    <row r="16">
      <c r="A16" s="70" t="n"/>
      <c r="B16" s="70" t="n"/>
      <c r="C16" s="71" t="n"/>
      <c r="D16" s="41" t="n"/>
      <c r="E16" s="19">
        <f>IF($C16="","",IFERROR(INDEX('Food List'!$E$5:$E$146,MATCH($C16,'Food List'!$B$5:$B$146,0))*IF($D16="",1,$D16),""))</f>
        <v/>
      </c>
      <c r="F16" s="20">
        <f>IF($C16="","",IFERROR(INDEX('Food List'!$F$5:$F$146,MATCH($C16,'Food List'!$B$5:$B$146,0))*IF($D16="",1,$D16),""))</f>
        <v/>
      </c>
      <c r="G16" s="20">
        <f>IF($C16="","",IFERROR(INDEX('Food List'!$G$5:$G$146,MATCH($C16,'Food List'!$B$5:$B$146,0))*IF($D16="",1,$D16),""))</f>
        <v/>
      </c>
      <c r="H16" s="20">
        <f>IF($C16="","",IFERROR(INDEX('Food List'!$H$5:$H$146,MATCH($C16,'Food List'!$B$5:$B$146,0))*IF($D16="",1,$D16),""))</f>
        <v/>
      </c>
      <c r="I16" s="20">
        <f>IF($C16="","",IFERROR(INDEX('Food List'!$I$5:$I$146,MATCH($C16,'Food List'!$B$5:$B$146,0))*IF($D16="",1,$D16),""))</f>
        <v/>
      </c>
      <c r="J16">
        <f>IF(C16="","",IF(D16="",1,D16))</f>
        <v/>
      </c>
      <c r="K16" t="inlineStr">
        <is>
          <t>Monday</t>
        </is>
      </c>
    </row>
    <row r="17">
      <c r="A17" s="73" t="inlineStr">
        <is>
          <t>Tuesday</t>
        </is>
      </c>
      <c r="B17" s="73" t="inlineStr">
        <is>
          <t>Breakfast</t>
        </is>
      </c>
      <c r="C17" s="71" t="n"/>
      <c r="D17" s="41" t="n"/>
      <c r="E17" s="19">
        <f>IF($C17="","",IFERROR(INDEX('Food List'!$E$5:$E$146,MATCH($C17,'Food List'!$B$5:$B$146,0))*IF($D17="",1,$D17),""))</f>
        <v/>
      </c>
      <c r="F17" s="20">
        <f>IF($C17="","",IFERROR(INDEX('Food List'!$F$5:$F$146,MATCH($C17,'Food List'!$B$5:$B$146,0))*IF($D17="",1,$D17),""))</f>
        <v/>
      </c>
      <c r="G17" s="20">
        <f>IF($C17="","",IFERROR(INDEX('Food List'!$G$5:$G$146,MATCH($C17,'Food List'!$B$5:$B$146,0))*IF($D17="",1,$D17),""))</f>
        <v/>
      </c>
      <c r="H17" s="20">
        <f>IF($C17="","",IFERROR(INDEX('Food List'!$H$5:$H$146,MATCH($C17,'Food List'!$B$5:$B$146,0))*IF($D17="",1,$D17),""))</f>
        <v/>
      </c>
      <c r="I17" s="20">
        <f>IF($C17="","",IFERROR(INDEX('Food List'!$I$5:$I$146,MATCH($C17,'Food List'!$B$5:$B$146,0))*IF($D17="",1,$D17),""))</f>
        <v/>
      </c>
      <c r="J17">
        <f>IF(C17="","",IF(D17="",1,D17))</f>
        <v/>
      </c>
      <c r="K17" t="inlineStr">
        <is>
          <t>Tuesday</t>
        </is>
      </c>
    </row>
    <row r="18">
      <c r="A18" s="73" t="n"/>
      <c r="B18" s="73" t="n"/>
      <c r="C18" s="71" t="n"/>
      <c r="D18" s="41" t="n"/>
      <c r="E18" s="19">
        <f>IF($C18="","",IFERROR(INDEX('Food List'!$E$5:$E$146,MATCH($C18,'Food List'!$B$5:$B$146,0))*IF($D18="",1,$D18),""))</f>
        <v/>
      </c>
      <c r="F18" s="20">
        <f>IF($C18="","",IFERROR(INDEX('Food List'!$F$5:$F$146,MATCH($C18,'Food List'!$B$5:$B$146,0))*IF($D18="",1,$D18),""))</f>
        <v/>
      </c>
      <c r="G18" s="20">
        <f>IF($C18="","",IFERROR(INDEX('Food List'!$G$5:$G$146,MATCH($C18,'Food List'!$B$5:$B$146,0))*IF($D18="",1,$D18),""))</f>
        <v/>
      </c>
      <c r="H18" s="20">
        <f>IF($C18="","",IFERROR(INDEX('Food List'!$H$5:$H$146,MATCH($C18,'Food List'!$B$5:$B$146,0))*IF($D18="",1,$D18),""))</f>
        <v/>
      </c>
      <c r="I18" s="20">
        <f>IF($C18="","",IFERROR(INDEX('Food List'!$I$5:$I$146,MATCH($C18,'Food List'!$B$5:$B$146,0))*IF($D18="",1,$D18),""))</f>
        <v/>
      </c>
      <c r="J18">
        <f>IF(C18="","",IF(D18="",1,D18))</f>
        <v/>
      </c>
      <c r="K18" t="inlineStr">
        <is>
          <t>Tuesday</t>
        </is>
      </c>
    </row>
    <row r="19">
      <c r="A19" s="73" t="n"/>
      <c r="B19" s="73" t="n"/>
      <c r="C19" s="71" t="n"/>
      <c r="D19" s="41" t="n"/>
      <c r="E19" s="19">
        <f>IF($C19="","",IFERROR(INDEX('Food List'!$E$5:$E$146,MATCH($C19,'Food List'!$B$5:$B$146,0))*IF($D19="",1,$D19),""))</f>
        <v/>
      </c>
      <c r="F19" s="20">
        <f>IF($C19="","",IFERROR(INDEX('Food List'!$F$5:$F$146,MATCH($C19,'Food List'!$B$5:$B$146,0))*IF($D19="",1,$D19),""))</f>
        <v/>
      </c>
      <c r="G19" s="20">
        <f>IF($C19="","",IFERROR(INDEX('Food List'!$G$5:$G$146,MATCH($C19,'Food List'!$B$5:$B$146,0))*IF($D19="",1,$D19),""))</f>
        <v/>
      </c>
      <c r="H19" s="20">
        <f>IF($C19="","",IFERROR(INDEX('Food List'!$H$5:$H$146,MATCH($C19,'Food List'!$B$5:$B$146,0))*IF($D19="",1,$D19),""))</f>
        <v/>
      </c>
      <c r="I19" s="20">
        <f>IF($C19="","",IFERROR(INDEX('Food List'!$I$5:$I$146,MATCH($C19,'Food List'!$B$5:$B$146,0))*IF($D19="",1,$D19),""))</f>
        <v/>
      </c>
      <c r="J19">
        <f>IF(C19="","",IF(D19="",1,D19))</f>
        <v/>
      </c>
      <c r="K19" t="inlineStr">
        <is>
          <t>Tuesday</t>
        </is>
      </c>
    </row>
    <row r="20">
      <c r="A20" s="73" t="n"/>
      <c r="B20" s="73" t="inlineStr">
        <is>
          <t>Lunch</t>
        </is>
      </c>
      <c r="C20" s="71" t="n"/>
      <c r="D20" s="41" t="n"/>
      <c r="E20" s="19">
        <f>IF($C20="","",IFERROR(INDEX('Food List'!$E$5:$E$146,MATCH($C20,'Food List'!$B$5:$B$146,0))*IF($D20="",1,$D20),""))</f>
        <v/>
      </c>
      <c r="F20" s="20">
        <f>IF($C20="","",IFERROR(INDEX('Food List'!$F$5:$F$146,MATCH($C20,'Food List'!$B$5:$B$146,0))*IF($D20="",1,$D20),""))</f>
        <v/>
      </c>
      <c r="G20" s="20">
        <f>IF($C20="","",IFERROR(INDEX('Food List'!$G$5:$G$146,MATCH($C20,'Food List'!$B$5:$B$146,0))*IF($D20="",1,$D20),""))</f>
        <v/>
      </c>
      <c r="H20" s="20">
        <f>IF($C20="","",IFERROR(INDEX('Food List'!$H$5:$H$146,MATCH($C20,'Food List'!$B$5:$B$146,0))*IF($D20="",1,$D20),""))</f>
        <v/>
      </c>
      <c r="I20" s="20">
        <f>IF($C20="","",IFERROR(INDEX('Food List'!$I$5:$I$146,MATCH($C20,'Food List'!$B$5:$B$146,0))*IF($D20="",1,$D20),""))</f>
        <v/>
      </c>
      <c r="J20">
        <f>IF(C20="","",IF(D20="",1,D20))</f>
        <v/>
      </c>
      <c r="K20" t="inlineStr">
        <is>
          <t>Tuesday</t>
        </is>
      </c>
    </row>
    <row r="21">
      <c r="A21" s="73" t="n"/>
      <c r="B21" s="73" t="n"/>
      <c r="C21" s="71" t="n"/>
      <c r="D21" s="41" t="n"/>
      <c r="E21" s="19">
        <f>IF($C21="","",IFERROR(INDEX('Food List'!$E$5:$E$146,MATCH($C21,'Food List'!$B$5:$B$146,0))*IF($D21="",1,$D21),""))</f>
        <v/>
      </c>
      <c r="F21" s="20">
        <f>IF($C21="","",IFERROR(INDEX('Food List'!$F$5:$F$146,MATCH($C21,'Food List'!$B$5:$B$146,0))*IF($D21="",1,$D21),""))</f>
        <v/>
      </c>
      <c r="G21" s="20">
        <f>IF($C21="","",IFERROR(INDEX('Food List'!$G$5:$G$146,MATCH($C21,'Food List'!$B$5:$B$146,0))*IF($D21="",1,$D21),""))</f>
        <v/>
      </c>
      <c r="H21" s="20">
        <f>IF($C21="","",IFERROR(INDEX('Food List'!$H$5:$H$146,MATCH($C21,'Food List'!$B$5:$B$146,0))*IF($D21="",1,$D21),""))</f>
        <v/>
      </c>
      <c r="I21" s="20">
        <f>IF($C21="","",IFERROR(INDEX('Food List'!$I$5:$I$146,MATCH($C21,'Food List'!$B$5:$B$146,0))*IF($D21="",1,$D21),""))</f>
        <v/>
      </c>
      <c r="J21">
        <f>IF(C21="","",IF(D21="",1,D21))</f>
        <v/>
      </c>
      <c r="K21" t="inlineStr">
        <is>
          <t>Tuesday</t>
        </is>
      </c>
    </row>
    <row r="22">
      <c r="A22" s="73" t="n"/>
      <c r="B22" s="73" t="n"/>
      <c r="C22" s="71" t="n"/>
      <c r="D22" s="41" t="n"/>
      <c r="E22" s="19">
        <f>IF($C22="","",IFERROR(INDEX('Food List'!$E$5:$E$146,MATCH($C22,'Food List'!$B$5:$B$146,0))*IF($D22="",1,$D22),""))</f>
        <v/>
      </c>
      <c r="F22" s="20">
        <f>IF($C22="","",IFERROR(INDEX('Food List'!$F$5:$F$146,MATCH($C22,'Food List'!$B$5:$B$146,0))*IF($D22="",1,$D22),""))</f>
        <v/>
      </c>
      <c r="G22" s="20">
        <f>IF($C22="","",IFERROR(INDEX('Food List'!$G$5:$G$146,MATCH($C22,'Food List'!$B$5:$B$146,0))*IF($D22="",1,$D22),""))</f>
        <v/>
      </c>
      <c r="H22" s="20">
        <f>IF($C22="","",IFERROR(INDEX('Food List'!$H$5:$H$146,MATCH($C22,'Food List'!$B$5:$B$146,0))*IF($D22="",1,$D22),""))</f>
        <v/>
      </c>
      <c r="I22" s="20">
        <f>IF($C22="","",IFERROR(INDEX('Food List'!$I$5:$I$146,MATCH($C22,'Food List'!$B$5:$B$146,0))*IF($D22="",1,$D22),""))</f>
        <v/>
      </c>
      <c r="J22">
        <f>IF(C22="","",IF(D22="",1,D22))</f>
        <v/>
      </c>
      <c r="K22" t="inlineStr">
        <is>
          <t>Tuesday</t>
        </is>
      </c>
    </row>
    <row r="23">
      <c r="A23" s="73" t="n"/>
      <c r="B23" s="73" t="inlineStr">
        <is>
          <t>Dinner</t>
        </is>
      </c>
      <c r="C23" s="71" t="n"/>
      <c r="D23" s="41" t="n"/>
      <c r="E23" s="19">
        <f>IF($C23="","",IFERROR(INDEX('Food List'!$E$5:$E$146,MATCH($C23,'Food List'!$B$5:$B$146,0))*IF($D23="",1,$D23),""))</f>
        <v/>
      </c>
      <c r="F23" s="20">
        <f>IF($C23="","",IFERROR(INDEX('Food List'!$F$5:$F$146,MATCH($C23,'Food List'!$B$5:$B$146,0))*IF($D23="",1,$D23),""))</f>
        <v/>
      </c>
      <c r="G23" s="20">
        <f>IF($C23="","",IFERROR(INDEX('Food List'!$G$5:$G$146,MATCH($C23,'Food List'!$B$5:$B$146,0))*IF($D23="",1,$D23),""))</f>
        <v/>
      </c>
      <c r="H23" s="20">
        <f>IF($C23="","",IFERROR(INDEX('Food List'!$H$5:$H$146,MATCH($C23,'Food List'!$B$5:$B$146,0))*IF($D23="",1,$D23),""))</f>
        <v/>
      </c>
      <c r="I23" s="20">
        <f>IF($C23="","",IFERROR(INDEX('Food List'!$I$5:$I$146,MATCH($C23,'Food List'!$B$5:$B$146,0))*IF($D23="",1,$D23),""))</f>
        <v/>
      </c>
      <c r="J23">
        <f>IF(C23="","",IF(D23="",1,D23))</f>
        <v/>
      </c>
      <c r="K23" t="inlineStr">
        <is>
          <t>Tuesday</t>
        </is>
      </c>
    </row>
    <row r="24">
      <c r="A24" s="73" t="n"/>
      <c r="B24" s="73" t="n"/>
      <c r="C24" s="71" t="n"/>
      <c r="D24" s="41" t="n"/>
      <c r="E24" s="19">
        <f>IF($C24="","",IFERROR(INDEX('Food List'!$E$5:$E$146,MATCH($C24,'Food List'!$B$5:$B$146,0))*IF($D24="",1,$D24),""))</f>
        <v/>
      </c>
      <c r="F24" s="20">
        <f>IF($C24="","",IFERROR(INDEX('Food List'!$F$5:$F$146,MATCH($C24,'Food List'!$B$5:$B$146,0))*IF($D24="",1,$D24),""))</f>
        <v/>
      </c>
      <c r="G24" s="20">
        <f>IF($C24="","",IFERROR(INDEX('Food List'!$G$5:$G$146,MATCH($C24,'Food List'!$B$5:$B$146,0))*IF($D24="",1,$D24),""))</f>
        <v/>
      </c>
      <c r="H24" s="20">
        <f>IF($C24="","",IFERROR(INDEX('Food List'!$H$5:$H$146,MATCH($C24,'Food List'!$B$5:$B$146,0))*IF($D24="",1,$D24),""))</f>
        <v/>
      </c>
      <c r="I24" s="20">
        <f>IF($C24="","",IFERROR(INDEX('Food List'!$I$5:$I$146,MATCH($C24,'Food List'!$B$5:$B$146,0))*IF($D24="",1,$D24),""))</f>
        <v/>
      </c>
      <c r="J24">
        <f>IF(C24="","",IF(D24="",1,D24))</f>
        <v/>
      </c>
      <c r="K24" t="inlineStr">
        <is>
          <t>Tuesday</t>
        </is>
      </c>
    </row>
    <row r="25">
      <c r="A25" s="73" t="n"/>
      <c r="B25" s="73" t="n"/>
      <c r="C25" s="71" t="n"/>
      <c r="D25" s="41" t="n"/>
      <c r="E25" s="19">
        <f>IF($C25="","",IFERROR(INDEX('Food List'!$E$5:$E$146,MATCH($C25,'Food List'!$B$5:$B$146,0))*IF($D25="",1,$D25),""))</f>
        <v/>
      </c>
      <c r="F25" s="20">
        <f>IF($C25="","",IFERROR(INDEX('Food List'!$F$5:$F$146,MATCH($C25,'Food List'!$B$5:$B$146,0))*IF($D25="",1,$D25),""))</f>
        <v/>
      </c>
      <c r="G25" s="20">
        <f>IF($C25="","",IFERROR(INDEX('Food List'!$G$5:$G$146,MATCH($C25,'Food List'!$B$5:$B$146,0))*IF($D25="",1,$D25),""))</f>
        <v/>
      </c>
      <c r="H25" s="20">
        <f>IF($C25="","",IFERROR(INDEX('Food List'!$H$5:$H$146,MATCH($C25,'Food List'!$B$5:$B$146,0))*IF($D25="",1,$D25),""))</f>
        <v/>
      </c>
      <c r="I25" s="20">
        <f>IF($C25="","",IFERROR(INDEX('Food List'!$I$5:$I$146,MATCH($C25,'Food List'!$B$5:$B$146,0))*IF($D25="",1,$D25),""))</f>
        <v/>
      </c>
      <c r="J25">
        <f>IF(C25="","",IF(D25="",1,D25))</f>
        <v/>
      </c>
      <c r="K25" t="inlineStr">
        <is>
          <t>Tuesday</t>
        </is>
      </c>
    </row>
    <row r="26">
      <c r="A26" s="73" t="n"/>
      <c r="B26" s="73" t="inlineStr">
        <is>
          <t>Snack</t>
        </is>
      </c>
      <c r="C26" s="71" t="n"/>
      <c r="D26" s="41" t="n"/>
      <c r="E26" s="19">
        <f>IF($C26="","",IFERROR(INDEX('Food List'!$E$5:$E$146,MATCH($C26,'Food List'!$B$5:$B$146,0))*IF($D26="",1,$D26),""))</f>
        <v/>
      </c>
      <c r="F26" s="20">
        <f>IF($C26="","",IFERROR(INDEX('Food List'!$F$5:$F$146,MATCH($C26,'Food List'!$B$5:$B$146,0))*IF($D26="",1,$D26),""))</f>
        <v/>
      </c>
      <c r="G26" s="20">
        <f>IF($C26="","",IFERROR(INDEX('Food List'!$G$5:$G$146,MATCH($C26,'Food List'!$B$5:$B$146,0))*IF($D26="",1,$D26),""))</f>
        <v/>
      </c>
      <c r="H26" s="20">
        <f>IF($C26="","",IFERROR(INDEX('Food List'!$H$5:$H$146,MATCH($C26,'Food List'!$B$5:$B$146,0))*IF($D26="",1,$D26),""))</f>
        <v/>
      </c>
      <c r="I26" s="20">
        <f>IF($C26="","",IFERROR(INDEX('Food List'!$I$5:$I$146,MATCH($C26,'Food List'!$B$5:$B$146,0))*IF($D26="",1,$D26),""))</f>
        <v/>
      </c>
      <c r="J26">
        <f>IF(C26="","",IF(D26="",1,D26))</f>
        <v/>
      </c>
      <c r="K26" t="inlineStr">
        <is>
          <t>Tuesday</t>
        </is>
      </c>
    </row>
    <row r="27">
      <c r="A27" s="73" t="n"/>
      <c r="B27" s="73" t="n"/>
      <c r="C27" s="71" t="n"/>
      <c r="D27" s="41" t="n"/>
      <c r="E27" s="19">
        <f>IF($C27="","",IFERROR(INDEX('Food List'!$E$5:$E$146,MATCH($C27,'Food List'!$B$5:$B$146,0))*IF($D27="",1,$D27),""))</f>
        <v/>
      </c>
      <c r="F27" s="20">
        <f>IF($C27="","",IFERROR(INDEX('Food List'!$F$5:$F$146,MATCH($C27,'Food List'!$B$5:$B$146,0))*IF($D27="",1,$D27),""))</f>
        <v/>
      </c>
      <c r="G27" s="20">
        <f>IF($C27="","",IFERROR(INDEX('Food List'!$G$5:$G$146,MATCH($C27,'Food List'!$B$5:$B$146,0))*IF($D27="",1,$D27),""))</f>
        <v/>
      </c>
      <c r="H27" s="20">
        <f>IF($C27="","",IFERROR(INDEX('Food List'!$H$5:$H$146,MATCH($C27,'Food List'!$B$5:$B$146,0))*IF($D27="",1,$D27),""))</f>
        <v/>
      </c>
      <c r="I27" s="20">
        <f>IF($C27="","",IFERROR(INDEX('Food List'!$I$5:$I$146,MATCH($C27,'Food List'!$B$5:$B$146,0))*IF($D27="",1,$D27),""))</f>
        <v/>
      </c>
      <c r="J27">
        <f>IF(C27="","",IF(D27="",1,D27))</f>
        <v/>
      </c>
      <c r="K27" t="inlineStr">
        <is>
          <t>Tuesday</t>
        </is>
      </c>
    </row>
    <row r="28">
      <c r="A28" s="73" t="n"/>
      <c r="B28" s="73" t="n"/>
      <c r="C28" s="71" t="n"/>
      <c r="D28" s="41" t="n"/>
      <c r="E28" s="19">
        <f>IF($C28="","",IFERROR(INDEX('Food List'!$E$5:$E$146,MATCH($C28,'Food List'!$B$5:$B$146,0))*IF($D28="",1,$D28),""))</f>
        <v/>
      </c>
      <c r="F28" s="20">
        <f>IF($C28="","",IFERROR(INDEX('Food List'!$F$5:$F$146,MATCH($C28,'Food List'!$B$5:$B$146,0))*IF($D28="",1,$D28),""))</f>
        <v/>
      </c>
      <c r="G28" s="20">
        <f>IF($C28="","",IFERROR(INDEX('Food List'!$G$5:$G$146,MATCH($C28,'Food List'!$B$5:$B$146,0))*IF($D28="",1,$D28),""))</f>
        <v/>
      </c>
      <c r="H28" s="20">
        <f>IF($C28="","",IFERROR(INDEX('Food List'!$H$5:$H$146,MATCH($C28,'Food List'!$B$5:$B$146,0))*IF($D28="",1,$D28),""))</f>
        <v/>
      </c>
      <c r="I28" s="20">
        <f>IF($C28="","",IFERROR(INDEX('Food List'!$I$5:$I$146,MATCH($C28,'Food List'!$B$5:$B$146,0))*IF($D28="",1,$D28),""))</f>
        <v/>
      </c>
      <c r="J28">
        <f>IF(C28="","",IF(D28="",1,D28))</f>
        <v/>
      </c>
      <c r="K28" t="inlineStr">
        <is>
          <t>Tuesday</t>
        </is>
      </c>
    </row>
    <row r="29">
      <c r="A29" s="70" t="inlineStr">
        <is>
          <t>Wednesday</t>
        </is>
      </c>
      <c r="B29" s="70" t="inlineStr">
        <is>
          <t>Breakfast</t>
        </is>
      </c>
      <c r="C29" s="71" t="n"/>
      <c r="D29" s="41" t="n"/>
      <c r="E29" s="19">
        <f>IF($C29="","",IFERROR(INDEX('Food List'!$E$5:$E$146,MATCH($C29,'Food List'!$B$5:$B$146,0))*IF($D29="",1,$D29),""))</f>
        <v/>
      </c>
      <c r="F29" s="20">
        <f>IF($C29="","",IFERROR(INDEX('Food List'!$F$5:$F$146,MATCH($C29,'Food List'!$B$5:$B$146,0))*IF($D29="",1,$D29),""))</f>
        <v/>
      </c>
      <c r="G29" s="20">
        <f>IF($C29="","",IFERROR(INDEX('Food List'!$G$5:$G$146,MATCH($C29,'Food List'!$B$5:$B$146,0))*IF($D29="",1,$D29),""))</f>
        <v/>
      </c>
      <c r="H29" s="20">
        <f>IF($C29="","",IFERROR(INDEX('Food List'!$H$5:$H$146,MATCH($C29,'Food List'!$B$5:$B$146,0))*IF($D29="",1,$D29),""))</f>
        <v/>
      </c>
      <c r="I29" s="20">
        <f>IF($C29="","",IFERROR(INDEX('Food List'!$I$5:$I$146,MATCH($C29,'Food List'!$B$5:$B$146,0))*IF($D29="",1,$D29),""))</f>
        <v/>
      </c>
      <c r="J29">
        <f>IF(C29="","",IF(D29="",1,D29))</f>
        <v/>
      </c>
      <c r="K29" t="inlineStr">
        <is>
          <t>Wednesday</t>
        </is>
      </c>
    </row>
    <row r="30">
      <c r="A30" s="70" t="n"/>
      <c r="B30" s="70" t="n"/>
      <c r="C30" s="71" t="n"/>
      <c r="D30" s="41" t="n"/>
      <c r="E30" s="19">
        <f>IF($C30="","",IFERROR(INDEX('Food List'!$E$5:$E$146,MATCH($C30,'Food List'!$B$5:$B$146,0))*IF($D30="",1,$D30),""))</f>
        <v/>
      </c>
      <c r="F30" s="20">
        <f>IF($C30="","",IFERROR(INDEX('Food List'!$F$5:$F$146,MATCH($C30,'Food List'!$B$5:$B$146,0))*IF($D30="",1,$D30),""))</f>
        <v/>
      </c>
      <c r="G30" s="20">
        <f>IF($C30="","",IFERROR(INDEX('Food List'!$G$5:$G$146,MATCH($C30,'Food List'!$B$5:$B$146,0))*IF($D30="",1,$D30),""))</f>
        <v/>
      </c>
      <c r="H30" s="20">
        <f>IF($C30="","",IFERROR(INDEX('Food List'!$H$5:$H$146,MATCH($C30,'Food List'!$B$5:$B$146,0))*IF($D30="",1,$D30),""))</f>
        <v/>
      </c>
      <c r="I30" s="20">
        <f>IF($C30="","",IFERROR(INDEX('Food List'!$I$5:$I$146,MATCH($C30,'Food List'!$B$5:$B$146,0))*IF($D30="",1,$D30),""))</f>
        <v/>
      </c>
      <c r="J30">
        <f>IF(C30="","",IF(D30="",1,D30))</f>
        <v/>
      </c>
      <c r="K30" t="inlineStr">
        <is>
          <t>Wednesday</t>
        </is>
      </c>
    </row>
    <row r="31">
      <c r="A31" s="70" t="n"/>
      <c r="B31" s="70" t="n"/>
      <c r="C31" s="71" t="n"/>
      <c r="D31" s="41" t="n"/>
      <c r="E31" s="19">
        <f>IF($C31="","",IFERROR(INDEX('Food List'!$E$5:$E$146,MATCH($C31,'Food List'!$B$5:$B$146,0))*IF($D31="",1,$D31),""))</f>
        <v/>
      </c>
      <c r="F31" s="20">
        <f>IF($C31="","",IFERROR(INDEX('Food List'!$F$5:$F$146,MATCH($C31,'Food List'!$B$5:$B$146,0))*IF($D31="",1,$D31),""))</f>
        <v/>
      </c>
      <c r="G31" s="20">
        <f>IF($C31="","",IFERROR(INDEX('Food List'!$G$5:$G$146,MATCH($C31,'Food List'!$B$5:$B$146,0))*IF($D31="",1,$D31),""))</f>
        <v/>
      </c>
      <c r="H31" s="20">
        <f>IF($C31="","",IFERROR(INDEX('Food List'!$H$5:$H$146,MATCH($C31,'Food List'!$B$5:$B$146,0))*IF($D31="",1,$D31),""))</f>
        <v/>
      </c>
      <c r="I31" s="20">
        <f>IF($C31="","",IFERROR(INDEX('Food List'!$I$5:$I$146,MATCH($C31,'Food List'!$B$5:$B$146,0))*IF($D31="",1,$D31),""))</f>
        <v/>
      </c>
      <c r="J31">
        <f>IF(C31="","",IF(D31="",1,D31))</f>
        <v/>
      </c>
      <c r="K31" t="inlineStr">
        <is>
          <t>Wednesday</t>
        </is>
      </c>
    </row>
    <row r="32">
      <c r="A32" s="70" t="n"/>
      <c r="B32" s="70" t="inlineStr">
        <is>
          <t>Lunch</t>
        </is>
      </c>
      <c r="C32" s="71" t="n"/>
      <c r="D32" s="41" t="n"/>
      <c r="E32" s="19">
        <f>IF($C32="","",IFERROR(INDEX('Food List'!$E$5:$E$146,MATCH($C32,'Food List'!$B$5:$B$146,0))*IF($D32="",1,$D32),""))</f>
        <v/>
      </c>
      <c r="F32" s="20">
        <f>IF($C32="","",IFERROR(INDEX('Food List'!$F$5:$F$146,MATCH($C32,'Food List'!$B$5:$B$146,0))*IF($D32="",1,$D32),""))</f>
        <v/>
      </c>
      <c r="G32" s="20">
        <f>IF($C32="","",IFERROR(INDEX('Food List'!$G$5:$G$146,MATCH($C32,'Food List'!$B$5:$B$146,0))*IF($D32="",1,$D32),""))</f>
        <v/>
      </c>
      <c r="H32" s="20">
        <f>IF($C32="","",IFERROR(INDEX('Food List'!$H$5:$H$146,MATCH($C32,'Food List'!$B$5:$B$146,0))*IF($D32="",1,$D32),""))</f>
        <v/>
      </c>
      <c r="I32" s="20">
        <f>IF($C32="","",IFERROR(INDEX('Food List'!$I$5:$I$146,MATCH($C32,'Food List'!$B$5:$B$146,0))*IF($D32="",1,$D32),""))</f>
        <v/>
      </c>
      <c r="J32">
        <f>IF(C32="","",IF(D32="",1,D32))</f>
        <v/>
      </c>
      <c r="K32" t="inlineStr">
        <is>
          <t>Wednesday</t>
        </is>
      </c>
    </row>
    <row r="33">
      <c r="A33" s="70" t="n"/>
      <c r="B33" s="70" t="n"/>
      <c r="C33" s="71" t="n"/>
      <c r="D33" s="41" t="n"/>
      <c r="E33" s="19">
        <f>IF($C33="","",IFERROR(INDEX('Food List'!$E$5:$E$146,MATCH($C33,'Food List'!$B$5:$B$146,0))*IF($D33="",1,$D33),""))</f>
        <v/>
      </c>
      <c r="F33" s="20">
        <f>IF($C33="","",IFERROR(INDEX('Food List'!$F$5:$F$146,MATCH($C33,'Food List'!$B$5:$B$146,0))*IF($D33="",1,$D33),""))</f>
        <v/>
      </c>
      <c r="G33" s="20">
        <f>IF($C33="","",IFERROR(INDEX('Food List'!$G$5:$G$146,MATCH($C33,'Food List'!$B$5:$B$146,0))*IF($D33="",1,$D33),""))</f>
        <v/>
      </c>
      <c r="H33" s="20">
        <f>IF($C33="","",IFERROR(INDEX('Food List'!$H$5:$H$146,MATCH($C33,'Food List'!$B$5:$B$146,0))*IF($D33="",1,$D33),""))</f>
        <v/>
      </c>
      <c r="I33" s="20">
        <f>IF($C33="","",IFERROR(INDEX('Food List'!$I$5:$I$146,MATCH($C33,'Food List'!$B$5:$B$146,0))*IF($D33="",1,$D33),""))</f>
        <v/>
      </c>
      <c r="J33">
        <f>IF(C33="","",IF(D33="",1,D33))</f>
        <v/>
      </c>
      <c r="K33" t="inlineStr">
        <is>
          <t>Wednesday</t>
        </is>
      </c>
    </row>
    <row r="34">
      <c r="A34" s="70" t="n"/>
      <c r="B34" s="70" t="n"/>
      <c r="C34" s="71" t="n"/>
      <c r="D34" s="41" t="n"/>
      <c r="E34" s="19">
        <f>IF($C34="","",IFERROR(INDEX('Food List'!$E$5:$E$146,MATCH($C34,'Food List'!$B$5:$B$146,0))*IF($D34="",1,$D34),""))</f>
        <v/>
      </c>
      <c r="F34" s="20">
        <f>IF($C34="","",IFERROR(INDEX('Food List'!$F$5:$F$146,MATCH($C34,'Food List'!$B$5:$B$146,0))*IF($D34="",1,$D34),""))</f>
        <v/>
      </c>
      <c r="G34" s="20">
        <f>IF($C34="","",IFERROR(INDEX('Food List'!$G$5:$G$146,MATCH($C34,'Food List'!$B$5:$B$146,0))*IF($D34="",1,$D34),""))</f>
        <v/>
      </c>
      <c r="H34" s="20">
        <f>IF($C34="","",IFERROR(INDEX('Food List'!$H$5:$H$146,MATCH($C34,'Food List'!$B$5:$B$146,0))*IF($D34="",1,$D34),""))</f>
        <v/>
      </c>
      <c r="I34" s="20">
        <f>IF($C34="","",IFERROR(INDEX('Food List'!$I$5:$I$146,MATCH($C34,'Food List'!$B$5:$B$146,0))*IF($D34="",1,$D34),""))</f>
        <v/>
      </c>
      <c r="J34">
        <f>IF(C34="","",IF(D34="",1,D34))</f>
        <v/>
      </c>
      <c r="K34" t="inlineStr">
        <is>
          <t>Wednesday</t>
        </is>
      </c>
    </row>
    <row r="35">
      <c r="A35" s="70" t="n"/>
      <c r="B35" s="70" t="inlineStr">
        <is>
          <t>Dinner</t>
        </is>
      </c>
      <c r="C35" s="71" t="n"/>
      <c r="D35" s="41" t="n"/>
      <c r="E35" s="19">
        <f>IF($C35="","",IFERROR(INDEX('Food List'!$E$5:$E$146,MATCH($C35,'Food List'!$B$5:$B$146,0))*IF($D35="",1,$D35),""))</f>
        <v/>
      </c>
      <c r="F35" s="20">
        <f>IF($C35="","",IFERROR(INDEX('Food List'!$F$5:$F$146,MATCH($C35,'Food List'!$B$5:$B$146,0))*IF($D35="",1,$D35),""))</f>
        <v/>
      </c>
      <c r="G35" s="20">
        <f>IF($C35="","",IFERROR(INDEX('Food List'!$G$5:$G$146,MATCH($C35,'Food List'!$B$5:$B$146,0))*IF($D35="",1,$D35),""))</f>
        <v/>
      </c>
      <c r="H35" s="20">
        <f>IF($C35="","",IFERROR(INDEX('Food List'!$H$5:$H$146,MATCH($C35,'Food List'!$B$5:$B$146,0))*IF($D35="",1,$D35),""))</f>
        <v/>
      </c>
      <c r="I35" s="20">
        <f>IF($C35="","",IFERROR(INDEX('Food List'!$I$5:$I$146,MATCH($C35,'Food List'!$B$5:$B$146,0))*IF($D35="",1,$D35),""))</f>
        <v/>
      </c>
      <c r="J35">
        <f>IF(C35="","",IF(D35="",1,D35))</f>
        <v/>
      </c>
      <c r="K35" t="inlineStr">
        <is>
          <t>Wednesday</t>
        </is>
      </c>
    </row>
    <row r="36">
      <c r="A36" s="70" t="n"/>
      <c r="B36" s="70" t="n"/>
      <c r="C36" s="71" t="n"/>
      <c r="D36" s="41" t="n"/>
      <c r="E36" s="19">
        <f>IF($C36="","",IFERROR(INDEX('Food List'!$E$5:$E$146,MATCH($C36,'Food List'!$B$5:$B$146,0))*IF($D36="",1,$D36),""))</f>
        <v/>
      </c>
      <c r="F36" s="20">
        <f>IF($C36="","",IFERROR(INDEX('Food List'!$F$5:$F$146,MATCH($C36,'Food List'!$B$5:$B$146,0))*IF($D36="",1,$D36),""))</f>
        <v/>
      </c>
      <c r="G36" s="20">
        <f>IF($C36="","",IFERROR(INDEX('Food List'!$G$5:$G$146,MATCH($C36,'Food List'!$B$5:$B$146,0))*IF($D36="",1,$D36),""))</f>
        <v/>
      </c>
      <c r="H36" s="20">
        <f>IF($C36="","",IFERROR(INDEX('Food List'!$H$5:$H$146,MATCH($C36,'Food List'!$B$5:$B$146,0))*IF($D36="",1,$D36),""))</f>
        <v/>
      </c>
      <c r="I36" s="20">
        <f>IF($C36="","",IFERROR(INDEX('Food List'!$I$5:$I$146,MATCH($C36,'Food List'!$B$5:$B$146,0))*IF($D36="",1,$D36),""))</f>
        <v/>
      </c>
      <c r="J36">
        <f>IF(C36="","",IF(D36="",1,D36))</f>
        <v/>
      </c>
      <c r="K36" t="inlineStr">
        <is>
          <t>Wednesday</t>
        </is>
      </c>
    </row>
    <row r="37">
      <c r="A37" s="70" t="n"/>
      <c r="B37" s="70" t="n"/>
      <c r="C37" s="71" t="n"/>
      <c r="D37" s="41" t="n"/>
      <c r="E37" s="19">
        <f>IF($C37="","",IFERROR(INDEX('Food List'!$E$5:$E$146,MATCH($C37,'Food List'!$B$5:$B$146,0))*IF($D37="",1,$D37),""))</f>
        <v/>
      </c>
      <c r="F37" s="20">
        <f>IF($C37="","",IFERROR(INDEX('Food List'!$F$5:$F$146,MATCH($C37,'Food List'!$B$5:$B$146,0))*IF($D37="",1,$D37),""))</f>
        <v/>
      </c>
      <c r="G37" s="20">
        <f>IF($C37="","",IFERROR(INDEX('Food List'!$G$5:$G$146,MATCH($C37,'Food List'!$B$5:$B$146,0))*IF($D37="",1,$D37),""))</f>
        <v/>
      </c>
      <c r="H37" s="20">
        <f>IF($C37="","",IFERROR(INDEX('Food List'!$H$5:$H$146,MATCH($C37,'Food List'!$B$5:$B$146,0))*IF($D37="",1,$D37),""))</f>
        <v/>
      </c>
      <c r="I37" s="20">
        <f>IF($C37="","",IFERROR(INDEX('Food List'!$I$5:$I$146,MATCH($C37,'Food List'!$B$5:$B$146,0))*IF($D37="",1,$D37),""))</f>
        <v/>
      </c>
      <c r="J37">
        <f>IF(C37="","",IF(D37="",1,D37))</f>
        <v/>
      </c>
      <c r="K37" t="inlineStr">
        <is>
          <t>Wednesday</t>
        </is>
      </c>
    </row>
    <row r="38">
      <c r="A38" s="70" t="n"/>
      <c r="B38" s="70" t="inlineStr">
        <is>
          <t>Snack</t>
        </is>
      </c>
      <c r="C38" s="71" t="n"/>
      <c r="D38" s="41" t="n"/>
      <c r="E38" s="19">
        <f>IF($C38="","",IFERROR(INDEX('Food List'!$E$5:$E$146,MATCH($C38,'Food List'!$B$5:$B$146,0))*IF($D38="",1,$D38),""))</f>
        <v/>
      </c>
      <c r="F38" s="20">
        <f>IF($C38="","",IFERROR(INDEX('Food List'!$F$5:$F$146,MATCH($C38,'Food List'!$B$5:$B$146,0))*IF($D38="",1,$D38),""))</f>
        <v/>
      </c>
      <c r="G38" s="20">
        <f>IF($C38="","",IFERROR(INDEX('Food List'!$G$5:$G$146,MATCH($C38,'Food List'!$B$5:$B$146,0))*IF($D38="",1,$D38),""))</f>
        <v/>
      </c>
      <c r="H38" s="20">
        <f>IF($C38="","",IFERROR(INDEX('Food List'!$H$5:$H$146,MATCH($C38,'Food List'!$B$5:$B$146,0))*IF($D38="",1,$D38),""))</f>
        <v/>
      </c>
      <c r="I38" s="20">
        <f>IF($C38="","",IFERROR(INDEX('Food List'!$I$5:$I$146,MATCH($C38,'Food List'!$B$5:$B$146,0))*IF($D38="",1,$D38),""))</f>
        <v/>
      </c>
      <c r="J38">
        <f>IF(C38="","",IF(D38="",1,D38))</f>
        <v/>
      </c>
      <c r="K38" t="inlineStr">
        <is>
          <t>Wednesday</t>
        </is>
      </c>
    </row>
    <row r="39">
      <c r="A39" s="70" t="n"/>
      <c r="B39" s="70" t="n"/>
      <c r="C39" s="71" t="n"/>
      <c r="D39" s="41" t="n"/>
      <c r="E39" s="19">
        <f>IF($C39="","",IFERROR(INDEX('Food List'!$E$5:$E$146,MATCH($C39,'Food List'!$B$5:$B$146,0))*IF($D39="",1,$D39),""))</f>
        <v/>
      </c>
      <c r="F39" s="20">
        <f>IF($C39="","",IFERROR(INDEX('Food List'!$F$5:$F$146,MATCH($C39,'Food List'!$B$5:$B$146,0))*IF($D39="",1,$D39),""))</f>
        <v/>
      </c>
      <c r="G39" s="20">
        <f>IF($C39="","",IFERROR(INDEX('Food List'!$G$5:$G$146,MATCH($C39,'Food List'!$B$5:$B$146,0))*IF($D39="",1,$D39),""))</f>
        <v/>
      </c>
      <c r="H39" s="20">
        <f>IF($C39="","",IFERROR(INDEX('Food List'!$H$5:$H$146,MATCH($C39,'Food List'!$B$5:$B$146,0))*IF($D39="",1,$D39),""))</f>
        <v/>
      </c>
      <c r="I39" s="20">
        <f>IF($C39="","",IFERROR(INDEX('Food List'!$I$5:$I$146,MATCH($C39,'Food List'!$B$5:$B$146,0))*IF($D39="",1,$D39),""))</f>
        <v/>
      </c>
      <c r="J39">
        <f>IF(C39="","",IF(D39="",1,D39))</f>
        <v/>
      </c>
      <c r="K39" t="inlineStr">
        <is>
          <t>Wednesday</t>
        </is>
      </c>
    </row>
    <row r="40">
      <c r="A40" s="70" t="n"/>
      <c r="B40" s="70" t="n"/>
      <c r="C40" s="71" t="n"/>
      <c r="D40" s="41" t="n"/>
      <c r="E40" s="19">
        <f>IF($C40="","",IFERROR(INDEX('Food List'!$E$5:$E$146,MATCH($C40,'Food List'!$B$5:$B$146,0))*IF($D40="",1,$D40),""))</f>
        <v/>
      </c>
      <c r="F40" s="20">
        <f>IF($C40="","",IFERROR(INDEX('Food List'!$F$5:$F$146,MATCH($C40,'Food List'!$B$5:$B$146,0))*IF($D40="",1,$D40),""))</f>
        <v/>
      </c>
      <c r="G40" s="20">
        <f>IF($C40="","",IFERROR(INDEX('Food List'!$G$5:$G$146,MATCH($C40,'Food List'!$B$5:$B$146,0))*IF($D40="",1,$D40),""))</f>
        <v/>
      </c>
      <c r="H40" s="20">
        <f>IF($C40="","",IFERROR(INDEX('Food List'!$H$5:$H$146,MATCH($C40,'Food List'!$B$5:$B$146,0))*IF($D40="",1,$D40),""))</f>
        <v/>
      </c>
      <c r="I40" s="20">
        <f>IF($C40="","",IFERROR(INDEX('Food List'!$I$5:$I$146,MATCH($C40,'Food List'!$B$5:$B$146,0))*IF($D40="",1,$D40),""))</f>
        <v/>
      </c>
      <c r="J40">
        <f>IF(C40="","",IF(D40="",1,D40))</f>
        <v/>
      </c>
      <c r="K40" t="inlineStr">
        <is>
          <t>Wednesday</t>
        </is>
      </c>
    </row>
    <row r="41">
      <c r="A41" s="73" t="inlineStr">
        <is>
          <t>Thursday</t>
        </is>
      </c>
      <c r="B41" s="73" t="inlineStr">
        <is>
          <t>Breakfast</t>
        </is>
      </c>
      <c r="C41" s="71" t="n"/>
      <c r="D41" s="41" t="n"/>
      <c r="E41" s="19">
        <f>IF($C41="","",IFERROR(INDEX('Food List'!$E$5:$E$146,MATCH($C41,'Food List'!$B$5:$B$146,0))*IF($D41="",1,$D41),""))</f>
        <v/>
      </c>
      <c r="F41" s="20">
        <f>IF($C41="","",IFERROR(INDEX('Food List'!$F$5:$F$146,MATCH($C41,'Food List'!$B$5:$B$146,0))*IF($D41="",1,$D41),""))</f>
        <v/>
      </c>
      <c r="G41" s="20">
        <f>IF($C41="","",IFERROR(INDEX('Food List'!$G$5:$G$146,MATCH($C41,'Food List'!$B$5:$B$146,0))*IF($D41="",1,$D41),""))</f>
        <v/>
      </c>
      <c r="H41" s="20">
        <f>IF($C41="","",IFERROR(INDEX('Food List'!$H$5:$H$146,MATCH($C41,'Food List'!$B$5:$B$146,0))*IF($D41="",1,$D41),""))</f>
        <v/>
      </c>
      <c r="I41" s="20">
        <f>IF($C41="","",IFERROR(INDEX('Food List'!$I$5:$I$146,MATCH($C41,'Food List'!$B$5:$B$146,0))*IF($D41="",1,$D41),""))</f>
        <v/>
      </c>
      <c r="J41">
        <f>IF(C41="","",IF(D41="",1,D41))</f>
        <v/>
      </c>
      <c r="K41" t="inlineStr">
        <is>
          <t>Thursday</t>
        </is>
      </c>
    </row>
    <row r="42">
      <c r="A42" s="73" t="n"/>
      <c r="B42" s="73" t="n"/>
      <c r="C42" s="71" t="n"/>
      <c r="D42" s="41" t="n"/>
      <c r="E42" s="19">
        <f>IF($C42="","",IFERROR(INDEX('Food List'!$E$5:$E$146,MATCH($C42,'Food List'!$B$5:$B$146,0))*IF($D42="",1,$D42),""))</f>
        <v/>
      </c>
      <c r="F42" s="20">
        <f>IF($C42="","",IFERROR(INDEX('Food List'!$F$5:$F$146,MATCH($C42,'Food List'!$B$5:$B$146,0))*IF($D42="",1,$D42),""))</f>
        <v/>
      </c>
      <c r="G42" s="20">
        <f>IF($C42="","",IFERROR(INDEX('Food List'!$G$5:$G$146,MATCH($C42,'Food List'!$B$5:$B$146,0))*IF($D42="",1,$D42),""))</f>
        <v/>
      </c>
      <c r="H42" s="20">
        <f>IF($C42="","",IFERROR(INDEX('Food List'!$H$5:$H$146,MATCH($C42,'Food List'!$B$5:$B$146,0))*IF($D42="",1,$D42),""))</f>
        <v/>
      </c>
      <c r="I42" s="20">
        <f>IF($C42="","",IFERROR(INDEX('Food List'!$I$5:$I$146,MATCH($C42,'Food List'!$B$5:$B$146,0))*IF($D42="",1,$D42),""))</f>
        <v/>
      </c>
      <c r="J42">
        <f>IF(C42="","",IF(D42="",1,D42))</f>
        <v/>
      </c>
      <c r="K42" t="inlineStr">
        <is>
          <t>Thursday</t>
        </is>
      </c>
    </row>
    <row r="43">
      <c r="A43" s="73" t="n"/>
      <c r="B43" s="73" t="n"/>
      <c r="C43" s="71" t="n"/>
      <c r="D43" s="41" t="n"/>
      <c r="E43" s="19">
        <f>IF($C43="","",IFERROR(INDEX('Food List'!$E$5:$E$146,MATCH($C43,'Food List'!$B$5:$B$146,0))*IF($D43="",1,$D43),""))</f>
        <v/>
      </c>
      <c r="F43" s="20">
        <f>IF($C43="","",IFERROR(INDEX('Food List'!$F$5:$F$146,MATCH($C43,'Food List'!$B$5:$B$146,0))*IF($D43="",1,$D43),""))</f>
        <v/>
      </c>
      <c r="G43" s="20">
        <f>IF($C43="","",IFERROR(INDEX('Food List'!$G$5:$G$146,MATCH($C43,'Food List'!$B$5:$B$146,0))*IF($D43="",1,$D43),""))</f>
        <v/>
      </c>
      <c r="H43" s="20">
        <f>IF($C43="","",IFERROR(INDEX('Food List'!$H$5:$H$146,MATCH($C43,'Food List'!$B$5:$B$146,0))*IF($D43="",1,$D43),""))</f>
        <v/>
      </c>
      <c r="I43" s="20">
        <f>IF($C43="","",IFERROR(INDEX('Food List'!$I$5:$I$146,MATCH($C43,'Food List'!$B$5:$B$146,0))*IF($D43="",1,$D43),""))</f>
        <v/>
      </c>
      <c r="J43">
        <f>IF(C43="","",IF(D43="",1,D43))</f>
        <v/>
      </c>
      <c r="K43" t="inlineStr">
        <is>
          <t>Thursday</t>
        </is>
      </c>
    </row>
    <row r="44">
      <c r="A44" s="73" t="n"/>
      <c r="B44" s="73" t="inlineStr">
        <is>
          <t>Lunch</t>
        </is>
      </c>
      <c r="C44" s="71" t="n"/>
      <c r="D44" s="41" t="n"/>
      <c r="E44" s="19">
        <f>IF($C44="","",IFERROR(INDEX('Food List'!$E$5:$E$146,MATCH($C44,'Food List'!$B$5:$B$146,0))*IF($D44="",1,$D44),""))</f>
        <v/>
      </c>
      <c r="F44" s="20">
        <f>IF($C44="","",IFERROR(INDEX('Food List'!$F$5:$F$146,MATCH($C44,'Food List'!$B$5:$B$146,0))*IF($D44="",1,$D44),""))</f>
        <v/>
      </c>
      <c r="G44" s="20">
        <f>IF($C44="","",IFERROR(INDEX('Food List'!$G$5:$G$146,MATCH($C44,'Food List'!$B$5:$B$146,0))*IF($D44="",1,$D44),""))</f>
        <v/>
      </c>
      <c r="H44" s="20">
        <f>IF($C44="","",IFERROR(INDEX('Food List'!$H$5:$H$146,MATCH($C44,'Food List'!$B$5:$B$146,0))*IF($D44="",1,$D44),""))</f>
        <v/>
      </c>
      <c r="I44" s="20">
        <f>IF($C44="","",IFERROR(INDEX('Food List'!$I$5:$I$146,MATCH($C44,'Food List'!$B$5:$B$146,0))*IF($D44="",1,$D44),""))</f>
        <v/>
      </c>
      <c r="J44">
        <f>IF(C44="","",IF(D44="",1,D44))</f>
        <v/>
      </c>
      <c r="K44" t="inlineStr">
        <is>
          <t>Thursday</t>
        </is>
      </c>
    </row>
    <row r="45">
      <c r="A45" s="73" t="n"/>
      <c r="B45" s="73" t="n"/>
      <c r="C45" s="71" t="n"/>
      <c r="D45" s="41" t="n"/>
      <c r="E45" s="19">
        <f>IF($C45="","",IFERROR(INDEX('Food List'!$E$5:$E$146,MATCH($C45,'Food List'!$B$5:$B$146,0))*IF($D45="",1,$D45),""))</f>
        <v/>
      </c>
      <c r="F45" s="20">
        <f>IF($C45="","",IFERROR(INDEX('Food List'!$F$5:$F$146,MATCH($C45,'Food List'!$B$5:$B$146,0))*IF($D45="",1,$D45),""))</f>
        <v/>
      </c>
      <c r="G45" s="20">
        <f>IF($C45="","",IFERROR(INDEX('Food List'!$G$5:$G$146,MATCH($C45,'Food List'!$B$5:$B$146,0))*IF($D45="",1,$D45),""))</f>
        <v/>
      </c>
      <c r="H45" s="20">
        <f>IF($C45="","",IFERROR(INDEX('Food List'!$H$5:$H$146,MATCH($C45,'Food List'!$B$5:$B$146,0))*IF($D45="",1,$D45),""))</f>
        <v/>
      </c>
      <c r="I45" s="20">
        <f>IF($C45="","",IFERROR(INDEX('Food List'!$I$5:$I$146,MATCH($C45,'Food List'!$B$5:$B$146,0))*IF($D45="",1,$D45),""))</f>
        <v/>
      </c>
      <c r="J45">
        <f>IF(C45="","",IF(D45="",1,D45))</f>
        <v/>
      </c>
      <c r="K45" t="inlineStr">
        <is>
          <t>Thursday</t>
        </is>
      </c>
    </row>
    <row r="46">
      <c r="A46" s="73" t="n"/>
      <c r="B46" s="73" t="n"/>
      <c r="C46" s="71" t="n"/>
      <c r="D46" s="41" t="n"/>
      <c r="E46" s="19">
        <f>IF($C46="","",IFERROR(INDEX('Food List'!$E$5:$E$146,MATCH($C46,'Food List'!$B$5:$B$146,0))*IF($D46="",1,$D46),""))</f>
        <v/>
      </c>
      <c r="F46" s="20">
        <f>IF($C46="","",IFERROR(INDEX('Food List'!$F$5:$F$146,MATCH($C46,'Food List'!$B$5:$B$146,0))*IF($D46="",1,$D46),""))</f>
        <v/>
      </c>
      <c r="G46" s="20">
        <f>IF($C46="","",IFERROR(INDEX('Food List'!$G$5:$G$146,MATCH($C46,'Food List'!$B$5:$B$146,0))*IF($D46="",1,$D46),""))</f>
        <v/>
      </c>
      <c r="H46" s="20">
        <f>IF($C46="","",IFERROR(INDEX('Food List'!$H$5:$H$146,MATCH($C46,'Food List'!$B$5:$B$146,0))*IF($D46="",1,$D46),""))</f>
        <v/>
      </c>
      <c r="I46" s="20">
        <f>IF($C46="","",IFERROR(INDEX('Food List'!$I$5:$I$146,MATCH($C46,'Food List'!$B$5:$B$146,0))*IF($D46="",1,$D46),""))</f>
        <v/>
      </c>
      <c r="J46">
        <f>IF(C46="","",IF(D46="",1,D46))</f>
        <v/>
      </c>
      <c r="K46" t="inlineStr">
        <is>
          <t>Thursday</t>
        </is>
      </c>
    </row>
    <row r="47">
      <c r="A47" s="73" t="n"/>
      <c r="B47" s="73" t="inlineStr">
        <is>
          <t>Dinner</t>
        </is>
      </c>
      <c r="C47" s="71" t="n"/>
      <c r="D47" s="41" t="n"/>
      <c r="E47" s="19">
        <f>IF($C47="","",IFERROR(INDEX('Food List'!$E$5:$E$146,MATCH($C47,'Food List'!$B$5:$B$146,0))*IF($D47="",1,$D47),""))</f>
        <v/>
      </c>
      <c r="F47" s="20">
        <f>IF($C47="","",IFERROR(INDEX('Food List'!$F$5:$F$146,MATCH($C47,'Food List'!$B$5:$B$146,0))*IF($D47="",1,$D47),""))</f>
        <v/>
      </c>
      <c r="G47" s="20">
        <f>IF($C47="","",IFERROR(INDEX('Food List'!$G$5:$G$146,MATCH($C47,'Food List'!$B$5:$B$146,0))*IF($D47="",1,$D47),""))</f>
        <v/>
      </c>
      <c r="H47" s="20">
        <f>IF($C47="","",IFERROR(INDEX('Food List'!$H$5:$H$146,MATCH($C47,'Food List'!$B$5:$B$146,0))*IF($D47="",1,$D47),""))</f>
        <v/>
      </c>
      <c r="I47" s="20">
        <f>IF($C47="","",IFERROR(INDEX('Food List'!$I$5:$I$146,MATCH($C47,'Food List'!$B$5:$B$146,0))*IF($D47="",1,$D47),""))</f>
        <v/>
      </c>
      <c r="J47">
        <f>IF(C47="","",IF(D47="",1,D47))</f>
        <v/>
      </c>
      <c r="K47" t="inlineStr">
        <is>
          <t>Thursday</t>
        </is>
      </c>
    </row>
    <row r="48">
      <c r="A48" s="73" t="n"/>
      <c r="B48" s="73" t="n"/>
      <c r="C48" s="71" t="n"/>
      <c r="D48" s="41" t="n"/>
      <c r="E48" s="19">
        <f>IF($C48="","",IFERROR(INDEX('Food List'!$E$5:$E$146,MATCH($C48,'Food List'!$B$5:$B$146,0))*IF($D48="",1,$D48),""))</f>
        <v/>
      </c>
      <c r="F48" s="20">
        <f>IF($C48="","",IFERROR(INDEX('Food List'!$F$5:$F$146,MATCH($C48,'Food List'!$B$5:$B$146,0))*IF($D48="",1,$D48),""))</f>
        <v/>
      </c>
      <c r="G48" s="20">
        <f>IF($C48="","",IFERROR(INDEX('Food List'!$G$5:$G$146,MATCH($C48,'Food List'!$B$5:$B$146,0))*IF($D48="",1,$D48),""))</f>
        <v/>
      </c>
      <c r="H48" s="20">
        <f>IF($C48="","",IFERROR(INDEX('Food List'!$H$5:$H$146,MATCH($C48,'Food List'!$B$5:$B$146,0))*IF($D48="",1,$D48),""))</f>
        <v/>
      </c>
      <c r="I48" s="20">
        <f>IF($C48="","",IFERROR(INDEX('Food List'!$I$5:$I$146,MATCH($C48,'Food List'!$B$5:$B$146,0))*IF($D48="",1,$D48),""))</f>
        <v/>
      </c>
      <c r="J48">
        <f>IF(C48="","",IF(D48="",1,D48))</f>
        <v/>
      </c>
      <c r="K48" t="inlineStr">
        <is>
          <t>Thursday</t>
        </is>
      </c>
    </row>
    <row r="49">
      <c r="A49" s="73" t="n"/>
      <c r="B49" s="73" t="n"/>
      <c r="C49" s="71" t="n"/>
      <c r="D49" s="41" t="n"/>
      <c r="E49" s="19">
        <f>IF($C49="","",IFERROR(INDEX('Food List'!$E$5:$E$146,MATCH($C49,'Food List'!$B$5:$B$146,0))*IF($D49="",1,$D49),""))</f>
        <v/>
      </c>
      <c r="F49" s="20">
        <f>IF($C49="","",IFERROR(INDEX('Food List'!$F$5:$F$146,MATCH($C49,'Food List'!$B$5:$B$146,0))*IF($D49="",1,$D49),""))</f>
        <v/>
      </c>
      <c r="G49" s="20">
        <f>IF($C49="","",IFERROR(INDEX('Food List'!$G$5:$G$146,MATCH($C49,'Food List'!$B$5:$B$146,0))*IF($D49="",1,$D49),""))</f>
        <v/>
      </c>
      <c r="H49" s="20">
        <f>IF($C49="","",IFERROR(INDEX('Food List'!$H$5:$H$146,MATCH($C49,'Food List'!$B$5:$B$146,0))*IF($D49="",1,$D49),""))</f>
        <v/>
      </c>
      <c r="I49" s="20">
        <f>IF($C49="","",IFERROR(INDEX('Food List'!$I$5:$I$146,MATCH($C49,'Food List'!$B$5:$B$146,0))*IF($D49="",1,$D49),""))</f>
        <v/>
      </c>
      <c r="J49">
        <f>IF(C49="","",IF(D49="",1,D49))</f>
        <v/>
      </c>
      <c r="K49" t="inlineStr">
        <is>
          <t>Thursday</t>
        </is>
      </c>
    </row>
    <row r="50">
      <c r="A50" s="73" t="n"/>
      <c r="B50" s="73" t="inlineStr">
        <is>
          <t>Snack</t>
        </is>
      </c>
      <c r="C50" s="71" t="n"/>
      <c r="D50" s="41" t="n"/>
      <c r="E50" s="19">
        <f>IF($C50="","",IFERROR(INDEX('Food List'!$E$5:$E$146,MATCH($C50,'Food List'!$B$5:$B$146,0))*IF($D50="",1,$D50),""))</f>
        <v/>
      </c>
      <c r="F50" s="20">
        <f>IF($C50="","",IFERROR(INDEX('Food List'!$F$5:$F$146,MATCH($C50,'Food List'!$B$5:$B$146,0))*IF($D50="",1,$D50),""))</f>
        <v/>
      </c>
      <c r="G50" s="20">
        <f>IF($C50="","",IFERROR(INDEX('Food List'!$G$5:$G$146,MATCH($C50,'Food List'!$B$5:$B$146,0))*IF($D50="",1,$D50),""))</f>
        <v/>
      </c>
      <c r="H50" s="20">
        <f>IF($C50="","",IFERROR(INDEX('Food List'!$H$5:$H$146,MATCH($C50,'Food List'!$B$5:$B$146,0))*IF($D50="",1,$D50),""))</f>
        <v/>
      </c>
      <c r="I50" s="20">
        <f>IF($C50="","",IFERROR(INDEX('Food List'!$I$5:$I$146,MATCH($C50,'Food List'!$B$5:$B$146,0))*IF($D50="",1,$D50),""))</f>
        <v/>
      </c>
      <c r="J50">
        <f>IF(C50="","",IF(D50="",1,D50))</f>
        <v/>
      </c>
      <c r="K50" t="inlineStr">
        <is>
          <t>Thursday</t>
        </is>
      </c>
    </row>
    <row r="51">
      <c r="A51" s="73" t="n"/>
      <c r="B51" s="73" t="n"/>
      <c r="C51" s="71" t="n"/>
      <c r="D51" s="41" t="n"/>
      <c r="E51" s="19">
        <f>IF($C51="","",IFERROR(INDEX('Food List'!$E$5:$E$146,MATCH($C51,'Food List'!$B$5:$B$146,0))*IF($D51="",1,$D51),""))</f>
        <v/>
      </c>
      <c r="F51" s="20">
        <f>IF($C51="","",IFERROR(INDEX('Food List'!$F$5:$F$146,MATCH($C51,'Food List'!$B$5:$B$146,0))*IF($D51="",1,$D51),""))</f>
        <v/>
      </c>
      <c r="G51" s="20">
        <f>IF($C51="","",IFERROR(INDEX('Food List'!$G$5:$G$146,MATCH($C51,'Food List'!$B$5:$B$146,0))*IF($D51="",1,$D51),""))</f>
        <v/>
      </c>
      <c r="H51" s="20">
        <f>IF($C51="","",IFERROR(INDEX('Food List'!$H$5:$H$146,MATCH($C51,'Food List'!$B$5:$B$146,0))*IF($D51="",1,$D51),""))</f>
        <v/>
      </c>
      <c r="I51" s="20">
        <f>IF($C51="","",IFERROR(INDEX('Food List'!$I$5:$I$146,MATCH($C51,'Food List'!$B$5:$B$146,0))*IF($D51="",1,$D51),""))</f>
        <v/>
      </c>
      <c r="J51">
        <f>IF(C51="","",IF(D51="",1,D51))</f>
        <v/>
      </c>
      <c r="K51" t="inlineStr">
        <is>
          <t>Thursday</t>
        </is>
      </c>
    </row>
    <row r="52">
      <c r="A52" s="73" t="n"/>
      <c r="B52" s="73" t="n"/>
      <c r="C52" s="71" t="n"/>
      <c r="D52" s="41" t="n"/>
      <c r="E52" s="19">
        <f>IF($C52="","",IFERROR(INDEX('Food List'!$E$5:$E$146,MATCH($C52,'Food List'!$B$5:$B$146,0))*IF($D52="",1,$D52),""))</f>
        <v/>
      </c>
      <c r="F52" s="20">
        <f>IF($C52="","",IFERROR(INDEX('Food List'!$F$5:$F$146,MATCH($C52,'Food List'!$B$5:$B$146,0))*IF($D52="",1,$D52),""))</f>
        <v/>
      </c>
      <c r="G52" s="20">
        <f>IF($C52="","",IFERROR(INDEX('Food List'!$G$5:$G$146,MATCH($C52,'Food List'!$B$5:$B$146,0))*IF($D52="",1,$D52),""))</f>
        <v/>
      </c>
      <c r="H52" s="20">
        <f>IF($C52="","",IFERROR(INDEX('Food List'!$H$5:$H$146,MATCH($C52,'Food List'!$B$5:$B$146,0))*IF($D52="",1,$D52),""))</f>
        <v/>
      </c>
      <c r="I52" s="20">
        <f>IF($C52="","",IFERROR(INDEX('Food List'!$I$5:$I$146,MATCH($C52,'Food List'!$B$5:$B$146,0))*IF($D52="",1,$D52),""))</f>
        <v/>
      </c>
      <c r="J52">
        <f>IF(C52="","",IF(D52="",1,D52))</f>
        <v/>
      </c>
      <c r="K52" t="inlineStr">
        <is>
          <t>Thursday</t>
        </is>
      </c>
    </row>
    <row r="53">
      <c r="A53" s="70" t="inlineStr">
        <is>
          <t>Friday</t>
        </is>
      </c>
      <c r="B53" s="70" t="inlineStr">
        <is>
          <t>Breakfast</t>
        </is>
      </c>
      <c r="C53" s="71" t="n"/>
      <c r="D53" s="41" t="n"/>
      <c r="E53" s="19">
        <f>IF($C53="","",IFERROR(INDEX('Food List'!$E$5:$E$146,MATCH($C53,'Food List'!$B$5:$B$146,0))*IF($D53="",1,$D53),""))</f>
        <v/>
      </c>
      <c r="F53" s="20">
        <f>IF($C53="","",IFERROR(INDEX('Food List'!$F$5:$F$146,MATCH($C53,'Food List'!$B$5:$B$146,0))*IF($D53="",1,$D53),""))</f>
        <v/>
      </c>
      <c r="G53" s="20">
        <f>IF($C53="","",IFERROR(INDEX('Food List'!$G$5:$G$146,MATCH($C53,'Food List'!$B$5:$B$146,0))*IF($D53="",1,$D53),""))</f>
        <v/>
      </c>
      <c r="H53" s="20">
        <f>IF($C53="","",IFERROR(INDEX('Food List'!$H$5:$H$146,MATCH($C53,'Food List'!$B$5:$B$146,0))*IF($D53="",1,$D53),""))</f>
        <v/>
      </c>
      <c r="I53" s="20">
        <f>IF($C53="","",IFERROR(INDEX('Food List'!$I$5:$I$146,MATCH($C53,'Food List'!$B$5:$B$146,0))*IF($D53="",1,$D53),""))</f>
        <v/>
      </c>
      <c r="J53">
        <f>IF(C53="","",IF(D53="",1,D53))</f>
        <v/>
      </c>
      <c r="K53" t="inlineStr">
        <is>
          <t>Friday</t>
        </is>
      </c>
    </row>
    <row r="54">
      <c r="A54" s="70" t="n"/>
      <c r="B54" s="70" t="n"/>
      <c r="C54" s="71" t="n"/>
      <c r="D54" s="41" t="n"/>
      <c r="E54" s="19">
        <f>IF($C54="","",IFERROR(INDEX('Food List'!$E$5:$E$146,MATCH($C54,'Food List'!$B$5:$B$146,0))*IF($D54="",1,$D54),""))</f>
        <v/>
      </c>
      <c r="F54" s="20">
        <f>IF($C54="","",IFERROR(INDEX('Food List'!$F$5:$F$146,MATCH($C54,'Food List'!$B$5:$B$146,0))*IF($D54="",1,$D54),""))</f>
        <v/>
      </c>
      <c r="G54" s="20">
        <f>IF($C54="","",IFERROR(INDEX('Food List'!$G$5:$G$146,MATCH($C54,'Food List'!$B$5:$B$146,0))*IF($D54="",1,$D54),""))</f>
        <v/>
      </c>
      <c r="H54" s="20">
        <f>IF($C54="","",IFERROR(INDEX('Food List'!$H$5:$H$146,MATCH($C54,'Food List'!$B$5:$B$146,0))*IF($D54="",1,$D54),""))</f>
        <v/>
      </c>
      <c r="I54" s="20">
        <f>IF($C54="","",IFERROR(INDEX('Food List'!$I$5:$I$146,MATCH($C54,'Food List'!$B$5:$B$146,0))*IF($D54="",1,$D54),""))</f>
        <v/>
      </c>
      <c r="J54">
        <f>IF(C54="","",IF(D54="",1,D54))</f>
        <v/>
      </c>
      <c r="K54" t="inlineStr">
        <is>
          <t>Friday</t>
        </is>
      </c>
    </row>
    <row r="55">
      <c r="A55" s="70" t="n"/>
      <c r="B55" s="70" t="n"/>
      <c r="C55" s="71" t="n"/>
      <c r="D55" s="41" t="n"/>
      <c r="E55" s="19">
        <f>IF($C55="","",IFERROR(INDEX('Food List'!$E$5:$E$146,MATCH($C55,'Food List'!$B$5:$B$146,0))*IF($D55="",1,$D55),""))</f>
        <v/>
      </c>
      <c r="F55" s="20">
        <f>IF($C55="","",IFERROR(INDEX('Food List'!$F$5:$F$146,MATCH($C55,'Food List'!$B$5:$B$146,0))*IF($D55="",1,$D55),""))</f>
        <v/>
      </c>
      <c r="G55" s="20">
        <f>IF($C55="","",IFERROR(INDEX('Food List'!$G$5:$G$146,MATCH($C55,'Food List'!$B$5:$B$146,0))*IF($D55="",1,$D55),""))</f>
        <v/>
      </c>
      <c r="H55" s="20">
        <f>IF($C55="","",IFERROR(INDEX('Food List'!$H$5:$H$146,MATCH($C55,'Food List'!$B$5:$B$146,0))*IF($D55="",1,$D55),""))</f>
        <v/>
      </c>
      <c r="I55" s="20">
        <f>IF($C55="","",IFERROR(INDEX('Food List'!$I$5:$I$146,MATCH($C55,'Food List'!$B$5:$B$146,0))*IF($D55="",1,$D55),""))</f>
        <v/>
      </c>
      <c r="J55">
        <f>IF(C55="","",IF(D55="",1,D55))</f>
        <v/>
      </c>
      <c r="K55" t="inlineStr">
        <is>
          <t>Friday</t>
        </is>
      </c>
    </row>
    <row r="56">
      <c r="A56" s="70" t="n"/>
      <c r="B56" s="70" t="inlineStr">
        <is>
          <t>Lunch</t>
        </is>
      </c>
      <c r="C56" s="71" t="n"/>
      <c r="D56" s="41" t="n"/>
      <c r="E56" s="19">
        <f>IF($C56="","",IFERROR(INDEX('Food List'!$E$5:$E$146,MATCH($C56,'Food List'!$B$5:$B$146,0))*IF($D56="",1,$D56),""))</f>
        <v/>
      </c>
      <c r="F56" s="20">
        <f>IF($C56="","",IFERROR(INDEX('Food List'!$F$5:$F$146,MATCH($C56,'Food List'!$B$5:$B$146,0))*IF($D56="",1,$D56),""))</f>
        <v/>
      </c>
      <c r="G56" s="20">
        <f>IF($C56="","",IFERROR(INDEX('Food List'!$G$5:$G$146,MATCH($C56,'Food List'!$B$5:$B$146,0))*IF($D56="",1,$D56),""))</f>
        <v/>
      </c>
      <c r="H56" s="20">
        <f>IF($C56="","",IFERROR(INDEX('Food List'!$H$5:$H$146,MATCH($C56,'Food List'!$B$5:$B$146,0))*IF($D56="",1,$D56),""))</f>
        <v/>
      </c>
      <c r="I56" s="20">
        <f>IF($C56="","",IFERROR(INDEX('Food List'!$I$5:$I$146,MATCH($C56,'Food List'!$B$5:$B$146,0))*IF($D56="",1,$D56),""))</f>
        <v/>
      </c>
      <c r="J56">
        <f>IF(C56="","",IF(D56="",1,D56))</f>
        <v/>
      </c>
      <c r="K56" t="inlineStr">
        <is>
          <t>Friday</t>
        </is>
      </c>
    </row>
    <row r="57">
      <c r="A57" s="70" t="n"/>
      <c r="B57" s="70" t="n"/>
      <c r="C57" s="71" t="n"/>
      <c r="D57" s="41" t="n"/>
      <c r="E57" s="19">
        <f>IF($C57="","",IFERROR(INDEX('Food List'!$E$5:$E$146,MATCH($C57,'Food List'!$B$5:$B$146,0))*IF($D57="",1,$D57),""))</f>
        <v/>
      </c>
      <c r="F57" s="20">
        <f>IF($C57="","",IFERROR(INDEX('Food List'!$F$5:$F$146,MATCH($C57,'Food List'!$B$5:$B$146,0))*IF($D57="",1,$D57),""))</f>
        <v/>
      </c>
      <c r="G57" s="20">
        <f>IF($C57="","",IFERROR(INDEX('Food List'!$G$5:$G$146,MATCH($C57,'Food List'!$B$5:$B$146,0))*IF($D57="",1,$D57),""))</f>
        <v/>
      </c>
      <c r="H57" s="20">
        <f>IF($C57="","",IFERROR(INDEX('Food List'!$H$5:$H$146,MATCH($C57,'Food List'!$B$5:$B$146,0))*IF($D57="",1,$D57),""))</f>
        <v/>
      </c>
      <c r="I57" s="20">
        <f>IF($C57="","",IFERROR(INDEX('Food List'!$I$5:$I$146,MATCH($C57,'Food List'!$B$5:$B$146,0))*IF($D57="",1,$D57),""))</f>
        <v/>
      </c>
      <c r="J57">
        <f>IF(C57="","",IF(D57="",1,D57))</f>
        <v/>
      </c>
      <c r="K57" t="inlineStr">
        <is>
          <t>Friday</t>
        </is>
      </c>
    </row>
    <row r="58">
      <c r="A58" s="70" t="n"/>
      <c r="B58" s="70" t="n"/>
      <c r="C58" s="71" t="n"/>
      <c r="D58" s="41" t="n"/>
      <c r="E58" s="19">
        <f>IF($C58="","",IFERROR(INDEX('Food List'!$E$5:$E$146,MATCH($C58,'Food List'!$B$5:$B$146,0))*IF($D58="",1,$D58),""))</f>
        <v/>
      </c>
      <c r="F58" s="20">
        <f>IF($C58="","",IFERROR(INDEX('Food List'!$F$5:$F$146,MATCH($C58,'Food List'!$B$5:$B$146,0))*IF($D58="",1,$D58),""))</f>
        <v/>
      </c>
      <c r="G58" s="20">
        <f>IF($C58="","",IFERROR(INDEX('Food List'!$G$5:$G$146,MATCH($C58,'Food List'!$B$5:$B$146,0))*IF($D58="",1,$D58),""))</f>
        <v/>
      </c>
      <c r="H58" s="20">
        <f>IF($C58="","",IFERROR(INDEX('Food List'!$H$5:$H$146,MATCH($C58,'Food List'!$B$5:$B$146,0))*IF($D58="",1,$D58),""))</f>
        <v/>
      </c>
      <c r="I58" s="20">
        <f>IF($C58="","",IFERROR(INDEX('Food List'!$I$5:$I$146,MATCH($C58,'Food List'!$B$5:$B$146,0))*IF($D58="",1,$D58),""))</f>
        <v/>
      </c>
      <c r="J58">
        <f>IF(C58="","",IF(D58="",1,D58))</f>
        <v/>
      </c>
      <c r="K58" t="inlineStr">
        <is>
          <t>Friday</t>
        </is>
      </c>
    </row>
    <row r="59">
      <c r="A59" s="70" t="n"/>
      <c r="B59" s="70" t="inlineStr">
        <is>
          <t>Dinner</t>
        </is>
      </c>
      <c r="C59" s="71" t="n"/>
      <c r="D59" s="41" t="n"/>
      <c r="E59" s="19">
        <f>IF($C59="","",IFERROR(INDEX('Food List'!$E$5:$E$146,MATCH($C59,'Food List'!$B$5:$B$146,0))*IF($D59="",1,$D59),""))</f>
        <v/>
      </c>
      <c r="F59" s="20">
        <f>IF($C59="","",IFERROR(INDEX('Food List'!$F$5:$F$146,MATCH($C59,'Food List'!$B$5:$B$146,0))*IF($D59="",1,$D59),""))</f>
        <v/>
      </c>
      <c r="G59" s="20">
        <f>IF($C59="","",IFERROR(INDEX('Food List'!$G$5:$G$146,MATCH($C59,'Food List'!$B$5:$B$146,0))*IF($D59="",1,$D59),""))</f>
        <v/>
      </c>
      <c r="H59" s="20">
        <f>IF($C59="","",IFERROR(INDEX('Food List'!$H$5:$H$146,MATCH($C59,'Food List'!$B$5:$B$146,0))*IF($D59="",1,$D59),""))</f>
        <v/>
      </c>
      <c r="I59" s="20">
        <f>IF($C59="","",IFERROR(INDEX('Food List'!$I$5:$I$146,MATCH($C59,'Food List'!$B$5:$B$146,0))*IF($D59="",1,$D59),""))</f>
        <v/>
      </c>
      <c r="J59">
        <f>IF(C59="","",IF(D59="",1,D59))</f>
        <v/>
      </c>
      <c r="K59" t="inlineStr">
        <is>
          <t>Friday</t>
        </is>
      </c>
    </row>
    <row r="60">
      <c r="A60" s="70" t="n"/>
      <c r="B60" s="70" t="n"/>
      <c r="C60" s="71" t="n"/>
      <c r="D60" s="41" t="n"/>
      <c r="E60" s="19">
        <f>IF($C60="","",IFERROR(INDEX('Food List'!$E$5:$E$146,MATCH($C60,'Food List'!$B$5:$B$146,0))*IF($D60="",1,$D60),""))</f>
        <v/>
      </c>
      <c r="F60" s="20">
        <f>IF($C60="","",IFERROR(INDEX('Food List'!$F$5:$F$146,MATCH($C60,'Food List'!$B$5:$B$146,0))*IF($D60="",1,$D60),""))</f>
        <v/>
      </c>
      <c r="G60" s="20">
        <f>IF($C60="","",IFERROR(INDEX('Food List'!$G$5:$G$146,MATCH($C60,'Food List'!$B$5:$B$146,0))*IF($D60="",1,$D60),""))</f>
        <v/>
      </c>
      <c r="H60" s="20">
        <f>IF($C60="","",IFERROR(INDEX('Food List'!$H$5:$H$146,MATCH($C60,'Food List'!$B$5:$B$146,0))*IF($D60="",1,$D60),""))</f>
        <v/>
      </c>
      <c r="I60" s="20">
        <f>IF($C60="","",IFERROR(INDEX('Food List'!$I$5:$I$146,MATCH($C60,'Food List'!$B$5:$B$146,0))*IF($D60="",1,$D60),""))</f>
        <v/>
      </c>
      <c r="J60">
        <f>IF(C60="","",IF(D60="",1,D60))</f>
        <v/>
      </c>
      <c r="K60" t="inlineStr">
        <is>
          <t>Friday</t>
        </is>
      </c>
    </row>
    <row r="61">
      <c r="A61" s="70" t="n"/>
      <c r="B61" s="70" t="n"/>
      <c r="C61" s="71" t="n"/>
      <c r="D61" s="41" t="n"/>
      <c r="E61" s="19">
        <f>IF($C61="","",IFERROR(INDEX('Food List'!$E$5:$E$146,MATCH($C61,'Food List'!$B$5:$B$146,0))*IF($D61="",1,$D61),""))</f>
        <v/>
      </c>
      <c r="F61" s="20">
        <f>IF($C61="","",IFERROR(INDEX('Food List'!$F$5:$F$146,MATCH($C61,'Food List'!$B$5:$B$146,0))*IF($D61="",1,$D61),""))</f>
        <v/>
      </c>
      <c r="G61" s="20">
        <f>IF($C61="","",IFERROR(INDEX('Food List'!$G$5:$G$146,MATCH($C61,'Food List'!$B$5:$B$146,0))*IF($D61="",1,$D61),""))</f>
        <v/>
      </c>
      <c r="H61" s="20">
        <f>IF($C61="","",IFERROR(INDEX('Food List'!$H$5:$H$146,MATCH($C61,'Food List'!$B$5:$B$146,0))*IF($D61="",1,$D61),""))</f>
        <v/>
      </c>
      <c r="I61" s="20">
        <f>IF($C61="","",IFERROR(INDEX('Food List'!$I$5:$I$146,MATCH($C61,'Food List'!$B$5:$B$146,0))*IF($D61="",1,$D61),""))</f>
        <v/>
      </c>
      <c r="J61">
        <f>IF(C61="","",IF(D61="",1,D61))</f>
        <v/>
      </c>
      <c r="K61" t="inlineStr">
        <is>
          <t>Friday</t>
        </is>
      </c>
    </row>
    <row r="62">
      <c r="A62" s="70" t="n"/>
      <c r="B62" s="70" t="inlineStr">
        <is>
          <t>Snack</t>
        </is>
      </c>
      <c r="C62" s="71" t="n"/>
      <c r="D62" s="41" t="n"/>
      <c r="E62" s="19">
        <f>IF($C62="","",IFERROR(INDEX('Food List'!$E$5:$E$146,MATCH($C62,'Food List'!$B$5:$B$146,0))*IF($D62="",1,$D62),""))</f>
        <v/>
      </c>
      <c r="F62" s="20">
        <f>IF($C62="","",IFERROR(INDEX('Food List'!$F$5:$F$146,MATCH($C62,'Food List'!$B$5:$B$146,0))*IF($D62="",1,$D62),""))</f>
        <v/>
      </c>
      <c r="G62" s="20">
        <f>IF($C62="","",IFERROR(INDEX('Food List'!$G$5:$G$146,MATCH($C62,'Food List'!$B$5:$B$146,0))*IF($D62="",1,$D62),""))</f>
        <v/>
      </c>
      <c r="H62" s="20">
        <f>IF($C62="","",IFERROR(INDEX('Food List'!$H$5:$H$146,MATCH($C62,'Food List'!$B$5:$B$146,0))*IF($D62="",1,$D62),""))</f>
        <v/>
      </c>
      <c r="I62" s="20">
        <f>IF($C62="","",IFERROR(INDEX('Food List'!$I$5:$I$146,MATCH($C62,'Food List'!$B$5:$B$146,0))*IF($D62="",1,$D62),""))</f>
        <v/>
      </c>
      <c r="J62">
        <f>IF(C62="","",IF(D62="",1,D62))</f>
        <v/>
      </c>
      <c r="K62" t="inlineStr">
        <is>
          <t>Friday</t>
        </is>
      </c>
    </row>
    <row r="63">
      <c r="A63" s="70" t="n"/>
      <c r="B63" s="70" t="n"/>
      <c r="C63" s="71" t="n"/>
      <c r="D63" s="41" t="n"/>
      <c r="E63" s="19">
        <f>IF($C63="","",IFERROR(INDEX('Food List'!$E$5:$E$146,MATCH($C63,'Food List'!$B$5:$B$146,0))*IF($D63="",1,$D63),""))</f>
        <v/>
      </c>
      <c r="F63" s="20">
        <f>IF($C63="","",IFERROR(INDEX('Food List'!$F$5:$F$146,MATCH($C63,'Food List'!$B$5:$B$146,0))*IF($D63="",1,$D63),""))</f>
        <v/>
      </c>
      <c r="G63" s="20">
        <f>IF($C63="","",IFERROR(INDEX('Food List'!$G$5:$G$146,MATCH($C63,'Food List'!$B$5:$B$146,0))*IF($D63="",1,$D63),""))</f>
        <v/>
      </c>
      <c r="H63" s="20">
        <f>IF($C63="","",IFERROR(INDEX('Food List'!$H$5:$H$146,MATCH($C63,'Food List'!$B$5:$B$146,0))*IF($D63="",1,$D63),""))</f>
        <v/>
      </c>
      <c r="I63" s="20">
        <f>IF($C63="","",IFERROR(INDEX('Food List'!$I$5:$I$146,MATCH($C63,'Food List'!$B$5:$B$146,0))*IF($D63="",1,$D63),""))</f>
        <v/>
      </c>
      <c r="J63">
        <f>IF(C63="","",IF(D63="",1,D63))</f>
        <v/>
      </c>
      <c r="K63" t="inlineStr">
        <is>
          <t>Friday</t>
        </is>
      </c>
    </row>
    <row r="64">
      <c r="A64" s="70" t="n"/>
      <c r="B64" s="70" t="n"/>
      <c r="C64" s="71" t="n"/>
      <c r="D64" s="41" t="n"/>
      <c r="E64" s="19">
        <f>IF($C64="","",IFERROR(INDEX('Food List'!$E$5:$E$146,MATCH($C64,'Food List'!$B$5:$B$146,0))*IF($D64="",1,$D64),""))</f>
        <v/>
      </c>
      <c r="F64" s="20">
        <f>IF($C64="","",IFERROR(INDEX('Food List'!$F$5:$F$146,MATCH($C64,'Food List'!$B$5:$B$146,0))*IF($D64="",1,$D64),""))</f>
        <v/>
      </c>
      <c r="G64" s="20">
        <f>IF($C64="","",IFERROR(INDEX('Food List'!$G$5:$G$146,MATCH($C64,'Food List'!$B$5:$B$146,0))*IF($D64="",1,$D64),""))</f>
        <v/>
      </c>
      <c r="H64" s="20">
        <f>IF($C64="","",IFERROR(INDEX('Food List'!$H$5:$H$146,MATCH($C64,'Food List'!$B$5:$B$146,0))*IF($D64="",1,$D64),""))</f>
        <v/>
      </c>
      <c r="I64" s="20">
        <f>IF($C64="","",IFERROR(INDEX('Food List'!$I$5:$I$146,MATCH($C64,'Food List'!$B$5:$B$146,0))*IF($D64="",1,$D64),""))</f>
        <v/>
      </c>
      <c r="J64">
        <f>IF(C64="","",IF(D64="",1,D64))</f>
        <v/>
      </c>
      <c r="K64" t="inlineStr">
        <is>
          <t>Friday</t>
        </is>
      </c>
    </row>
    <row r="65">
      <c r="A65" s="73" t="inlineStr">
        <is>
          <t>Saturday</t>
        </is>
      </c>
      <c r="B65" s="73" t="inlineStr">
        <is>
          <t>Breakfast</t>
        </is>
      </c>
      <c r="C65" s="71" t="n"/>
      <c r="D65" s="41" t="n"/>
      <c r="E65" s="19">
        <f>IF($C65="","",IFERROR(INDEX('Food List'!$E$5:$E$146,MATCH($C65,'Food List'!$B$5:$B$146,0))*IF($D65="",1,$D65),""))</f>
        <v/>
      </c>
      <c r="F65" s="20">
        <f>IF($C65="","",IFERROR(INDEX('Food List'!$F$5:$F$146,MATCH($C65,'Food List'!$B$5:$B$146,0))*IF($D65="",1,$D65),""))</f>
        <v/>
      </c>
      <c r="G65" s="20">
        <f>IF($C65="","",IFERROR(INDEX('Food List'!$G$5:$G$146,MATCH($C65,'Food List'!$B$5:$B$146,0))*IF($D65="",1,$D65),""))</f>
        <v/>
      </c>
      <c r="H65" s="20">
        <f>IF($C65="","",IFERROR(INDEX('Food List'!$H$5:$H$146,MATCH($C65,'Food List'!$B$5:$B$146,0))*IF($D65="",1,$D65),""))</f>
        <v/>
      </c>
      <c r="I65" s="20">
        <f>IF($C65="","",IFERROR(INDEX('Food List'!$I$5:$I$146,MATCH($C65,'Food List'!$B$5:$B$146,0))*IF($D65="",1,$D65),""))</f>
        <v/>
      </c>
      <c r="J65">
        <f>IF(C65="","",IF(D65="",1,D65))</f>
        <v/>
      </c>
      <c r="K65" t="inlineStr">
        <is>
          <t>Saturday</t>
        </is>
      </c>
    </row>
    <row r="66">
      <c r="A66" s="73" t="n"/>
      <c r="B66" s="73" t="n"/>
      <c r="C66" s="71" t="n"/>
      <c r="D66" s="41" t="n"/>
      <c r="E66" s="19">
        <f>IF($C66="","",IFERROR(INDEX('Food List'!$E$5:$E$146,MATCH($C66,'Food List'!$B$5:$B$146,0))*IF($D66="",1,$D66),""))</f>
        <v/>
      </c>
      <c r="F66" s="20">
        <f>IF($C66="","",IFERROR(INDEX('Food List'!$F$5:$F$146,MATCH($C66,'Food List'!$B$5:$B$146,0))*IF($D66="",1,$D66),""))</f>
        <v/>
      </c>
      <c r="G66" s="20">
        <f>IF($C66="","",IFERROR(INDEX('Food List'!$G$5:$G$146,MATCH($C66,'Food List'!$B$5:$B$146,0))*IF($D66="",1,$D66),""))</f>
        <v/>
      </c>
      <c r="H66" s="20">
        <f>IF($C66="","",IFERROR(INDEX('Food List'!$H$5:$H$146,MATCH($C66,'Food List'!$B$5:$B$146,0))*IF($D66="",1,$D66),""))</f>
        <v/>
      </c>
      <c r="I66" s="20">
        <f>IF($C66="","",IFERROR(INDEX('Food List'!$I$5:$I$146,MATCH($C66,'Food List'!$B$5:$B$146,0))*IF($D66="",1,$D66),""))</f>
        <v/>
      </c>
      <c r="J66">
        <f>IF(C66="","",IF(D66="",1,D66))</f>
        <v/>
      </c>
      <c r="K66" t="inlineStr">
        <is>
          <t>Saturday</t>
        </is>
      </c>
    </row>
    <row r="67">
      <c r="A67" s="73" t="n"/>
      <c r="B67" s="73" t="n"/>
      <c r="C67" s="71" t="n"/>
      <c r="D67" s="41" t="n"/>
      <c r="E67" s="19">
        <f>IF($C67="","",IFERROR(INDEX('Food List'!$E$5:$E$146,MATCH($C67,'Food List'!$B$5:$B$146,0))*IF($D67="",1,$D67),""))</f>
        <v/>
      </c>
      <c r="F67" s="20">
        <f>IF($C67="","",IFERROR(INDEX('Food List'!$F$5:$F$146,MATCH($C67,'Food List'!$B$5:$B$146,0))*IF($D67="",1,$D67),""))</f>
        <v/>
      </c>
      <c r="G67" s="20">
        <f>IF($C67="","",IFERROR(INDEX('Food List'!$G$5:$G$146,MATCH($C67,'Food List'!$B$5:$B$146,0))*IF($D67="",1,$D67),""))</f>
        <v/>
      </c>
      <c r="H67" s="20">
        <f>IF($C67="","",IFERROR(INDEX('Food List'!$H$5:$H$146,MATCH($C67,'Food List'!$B$5:$B$146,0))*IF($D67="",1,$D67),""))</f>
        <v/>
      </c>
      <c r="I67" s="20">
        <f>IF($C67="","",IFERROR(INDEX('Food List'!$I$5:$I$146,MATCH($C67,'Food List'!$B$5:$B$146,0))*IF($D67="",1,$D67),""))</f>
        <v/>
      </c>
      <c r="J67">
        <f>IF(C67="","",IF(D67="",1,D67))</f>
        <v/>
      </c>
      <c r="K67" t="inlineStr">
        <is>
          <t>Saturday</t>
        </is>
      </c>
    </row>
    <row r="68">
      <c r="A68" s="73" t="n"/>
      <c r="B68" s="73" t="inlineStr">
        <is>
          <t>Lunch</t>
        </is>
      </c>
      <c r="C68" s="71" t="n"/>
      <c r="D68" s="41" t="n"/>
      <c r="E68" s="19">
        <f>IF($C68="","",IFERROR(INDEX('Food List'!$E$5:$E$146,MATCH($C68,'Food List'!$B$5:$B$146,0))*IF($D68="",1,$D68),""))</f>
        <v/>
      </c>
      <c r="F68" s="20">
        <f>IF($C68="","",IFERROR(INDEX('Food List'!$F$5:$F$146,MATCH($C68,'Food List'!$B$5:$B$146,0))*IF($D68="",1,$D68),""))</f>
        <v/>
      </c>
      <c r="G68" s="20">
        <f>IF($C68="","",IFERROR(INDEX('Food List'!$G$5:$G$146,MATCH($C68,'Food List'!$B$5:$B$146,0))*IF($D68="",1,$D68),""))</f>
        <v/>
      </c>
      <c r="H68" s="20">
        <f>IF($C68="","",IFERROR(INDEX('Food List'!$H$5:$H$146,MATCH($C68,'Food List'!$B$5:$B$146,0))*IF($D68="",1,$D68),""))</f>
        <v/>
      </c>
      <c r="I68" s="20">
        <f>IF($C68="","",IFERROR(INDEX('Food List'!$I$5:$I$146,MATCH($C68,'Food List'!$B$5:$B$146,0))*IF($D68="",1,$D68),""))</f>
        <v/>
      </c>
      <c r="J68">
        <f>IF(C68="","",IF(D68="",1,D68))</f>
        <v/>
      </c>
      <c r="K68" t="inlineStr">
        <is>
          <t>Saturday</t>
        </is>
      </c>
    </row>
    <row r="69">
      <c r="A69" s="73" t="n"/>
      <c r="B69" s="73" t="n"/>
      <c r="C69" s="71" t="n"/>
      <c r="D69" s="41" t="n"/>
      <c r="E69" s="19">
        <f>IF($C69="","",IFERROR(INDEX('Food List'!$E$5:$E$146,MATCH($C69,'Food List'!$B$5:$B$146,0))*IF($D69="",1,$D69),""))</f>
        <v/>
      </c>
      <c r="F69" s="20">
        <f>IF($C69="","",IFERROR(INDEX('Food List'!$F$5:$F$146,MATCH($C69,'Food List'!$B$5:$B$146,0))*IF($D69="",1,$D69),""))</f>
        <v/>
      </c>
      <c r="G69" s="20">
        <f>IF($C69="","",IFERROR(INDEX('Food List'!$G$5:$G$146,MATCH($C69,'Food List'!$B$5:$B$146,0))*IF($D69="",1,$D69),""))</f>
        <v/>
      </c>
      <c r="H69" s="20">
        <f>IF($C69="","",IFERROR(INDEX('Food List'!$H$5:$H$146,MATCH($C69,'Food List'!$B$5:$B$146,0))*IF($D69="",1,$D69),""))</f>
        <v/>
      </c>
      <c r="I69" s="20">
        <f>IF($C69="","",IFERROR(INDEX('Food List'!$I$5:$I$146,MATCH($C69,'Food List'!$B$5:$B$146,0))*IF($D69="",1,$D69),""))</f>
        <v/>
      </c>
      <c r="J69">
        <f>IF(C69="","",IF(D69="",1,D69))</f>
        <v/>
      </c>
      <c r="K69" t="inlineStr">
        <is>
          <t>Saturday</t>
        </is>
      </c>
    </row>
    <row r="70">
      <c r="A70" s="73" t="n"/>
      <c r="B70" s="73" t="n"/>
      <c r="C70" s="71" t="n"/>
      <c r="D70" s="41" t="n"/>
      <c r="E70" s="19">
        <f>IF($C70="","",IFERROR(INDEX('Food List'!$E$5:$E$146,MATCH($C70,'Food List'!$B$5:$B$146,0))*IF($D70="",1,$D70),""))</f>
        <v/>
      </c>
      <c r="F70" s="20">
        <f>IF($C70="","",IFERROR(INDEX('Food List'!$F$5:$F$146,MATCH($C70,'Food List'!$B$5:$B$146,0))*IF($D70="",1,$D70),""))</f>
        <v/>
      </c>
      <c r="G70" s="20">
        <f>IF($C70="","",IFERROR(INDEX('Food List'!$G$5:$G$146,MATCH($C70,'Food List'!$B$5:$B$146,0))*IF($D70="",1,$D70),""))</f>
        <v/>
      </c>
      <c r="H70" s="20">
        <f>IF($C70="","",IFERROR(INDEX('Food List'!$H$5:$H$146,MATCH($C70,'Food List'!$B$5:$B$146,0))*IF($D70="",1,$D70),""))</f>
        <v/>
      </c>
      <c r="I70" s="20">
        <f>IF($C70="","",IFERROR(INDEX('Food List'!$I$5:$I$146,MATCH($C70,'Food List'!$B$5:$B$146,0))*IF($D70="",1,$D70),""))</f>
        <v/>
      </c>
      <c r="J70">
        <f>IF(C70="","",IF(D70="",1,D70))</f>
        <v/>
      </c>
      <c r="K70" t="inlineStr">
        <is>
          <t>Saturday</t>
        </is>
      </c>
    </row>
    <row r="71">
      <c r="A71" s="73" t="n"/>
      <c r="B71" s="73" t="inlineStr">
        <is>
          <t>Dinner</t>
        </is>
      </c>
      <c r="C71" s="71" t="n"/>
      <c r="D71" s="41" t="n"/>
      <c r="E71" s="19">
        <f>IF($C71="","",IFERROR(INDEX('Food List'!$E$5:$E$146,MATCH($C71,'Food List'!$B$5:$B$146,0))*IF($D71="",1,$D71),""))</f>
        <v/>
      </c>
      <c r="F71" s="20">
        <f>IF($C71="","",IFERROR(INDEX('Food List'!$F$5:$F$146,MATCH($C71,'Food List'!$B$5:$B$146,0))*IF($D71="",1,$D71),""))</f>
        <v/>
      </c>
      <c r="G71" s="20">
        <f>IF($C71="","",IFERROR(INDEX('Food List'!$G$5:$G$146,MATCH($C71,'Food List'!$B$5:$B$146,0))*IF($D71="",1,$D71),""))</f>
        <v/>
      </c>
      <c r="H71" s="20">
        <f>IF($C71="","",IFERROR(INDEX('Food List'!$H$5:$H$146,MATCH($C71,'Food List'!$B$5:$B$146,0))*IF($D71="",1,$D71),""))</f>
        <v/>
      </c>
      <c r="I71" s="20">
        <f>IF($C71="","",IFERROR(INDEX('Food List'!$I$5:$I$146,MATCH($C71,'Food List'!$B$5:$B$146,0))*IF($D71="",1,$D71),""))</f>
        <v/>
      </c>
      <c r="J71">
        <f>IF(C71="","",IF(D71="",1,D71))</f>
        <v/>
      </c>
      <c r="K71" t="inlineStr">
        <is>
          <t>Saturday</t>
        </is>
      </c>
    </row>
    <row r="72">
      <c r="A72" s="73" t="n"/>
      <c r="B72" s="73" t="n"/>
      <c r="C72" s="71" t="n"/>
      <c r="D72" s="41" t="n"/>
      <c r="E72" s="19">
        <f>IF($C72="","",IFERROR(INDEX('Food List'!$E$5:$E$146,MATCH($C72,'Food List'!$B$5:$B$146,0))*IF($D72="",1,$D72),""))</f>
        <v/>
      </c>
      <c r="F72" s="20">
        <f>IF($C72="","",IFERROR(INDEX('Food List'!$F$5:$F$146,MATCH($C72,'Food List'!$B$5:$B$146,0))*IF($D72="",1,$D72),""))</f>
        <v/>
      </c>
      <c r="G72" s="20">
        <f>IF($C72="","",IFERROR(INDEX('Food List'!$G$5:$G$146,MATCH($C72,'Food List'!$B$5:$B$146,0))*IF($D72="",1,$D72),""))</f>
        <v/>
      </c>
      <c r="H72" s="20">
        <f>IF($C72="","",IFERROR(INDEX('Food List'!$H$5:$H$146,MATCH($C72,'Food List'!$B$5:$B$146,0))*IF($D72="",1,$D72),""))</f>
        <v/>
      </c>
      <c r="I72" s="20">
        <f>IF($C72="","",IFERROR(INDEX('Food List'!$I$5:$I$146,MATCH($C72,'Food List'!$B$5:$B$146,0))*IF($D72="",1,$D72),""))</f>
        <v/>
      </c>
      <c r="J72">
        <f>IF(C72="","",IF(D72="",1,D72))</f>
        <v/>
      </c>
      <c r="K72" t="inlineStr">
        <is>
          <t>Saturday</t>
        </is>
      </c>
    </row>
    <row r="73">
      <c r="A73" s="73" t="n"/>
      <c r="B73" s="73" t="n"/>
      <c r="C73" s="71" t="n"/>
      <c r="D73" s="41" t="n"/>
      <c r="E73" s="19">
        <f>IF($C73="","",IFERROR(INDEX('Food List'!$E$5:$E$146,MATCH($C73,'Food List'!$B$5:$B$146,0))*IF($D73="",1,$D73),""))</f>
        <v/>
      </c>
      <c r="F73" s="20">
        <f>IF($C73="","",IFERROR(INDEX('Food List'!$F$5:$F$146,MATCH($C73,'Food List'!$B$5:$B$146,0))*IF($D73="",1,$D73),""))</f>
        <v/>
      </c>
      <c r="G73" s="20">
        <f>IF($C73="","",IFERROR(INDEX('Food List'!$G$5:$G$146,MATCH($C73,'Food List'!$B$5:$B$146,0))*IF($D73="",1,$D73),""))</f>
        <v/>
      </c>
      <c r="H73" s="20">
        <f>IF($C73="","",IFERROR(INDEX('Food List'!$H$5:$H$146,MATCH($C73,'Food List'!$B$5:$B$146,0))*IF($D73="",1,$D73),""))</f>
        <v/>
      </c>
      <c r="I73" s="20">
        <f>IF($C73="","",IFERROR(INDEX('Food List'!$I$5:$I$146,MATCH($C73,'Food List'!$B$5:$B$146,0))*IF($D73="",1,$D73),""))</f>
        <v/>
      </c>
      <c r="J73">
        <f>IF(C73="","",IF(D73="",1,D73))</f>
        <v/>
      </c>
      <c r="K73" t="inlineStr">
        <is>
          <t>Saturday</t>
        </is>
      </c>
    </row>
    <row r="74">
      <c r="A74" s="73" t="n"/>
      <c r="B74" s="73" t="inlineStr">
        <is>
          <t>Snack</t>
        </is>
      </c>
      <c r="C74" s="71" t="n"/>
      <c r="D74" s="41" t="n"/>
      <c r="E74" s="19">
        <f>IF($C74="","",IFERROR(INDEX('Food List'!$E$5:$E$146,MATCH($C74,'Food List'!$B$5:$B$146,0))*IF($D74="",1,$D74),""))</f>
        <v/>
      </c>
      <c r="F74" s="20">
        <f>IF($C74="","",IFERROR(INDEX('Food List'!$F$5:$F$146,MATCH($C74,'Food List'!$B$5:$B$146,0))*IF($D74="",1,$D74),""))</f>
        <v/>
      </c>
      <c r="G74" s="20">
        <f>IF($C74="","",IFERROR(INDEX('Food List'!$G$5:$G$146,MATCH($C74,'Food List'!$B$5:$B$146,0))*IF($D74="",1,$D74),""))</f>
        <v/>
      </c>
      <c r="H74" s="20">
        <f>IF($C74="","",IFERROR(INDEX('Food List'!$H$5:$H$146,MATCH($C74,'Food List'!$B$5:$B$146,0))*IF($D74="",1,$D74),""))</f>
        <v/>
      </c>
      <c r="I74" s="20">
        <f>IF($C74="","",IFERROR(INDEX('Food List'!$I$5:$I$146,MATCH($C74,'Food List'!$B$5:$B$146,0))*IF($D74="",1,$D74),""))</f>
        <v/>
      </c>
      <c r="J74">
        <f>IF(C74="","",IF(D74="",1,D74))</f>
        <v/>
      </c>
      <c r="K74" t="inlineStr">
        <is>
          <t>Saturday</t>
        </is>
      </c>
    </row>
    <row r="75">
      <c r="A75" s="73" t="n"/>
      <c r="B75" s="73" t="n"/>
      <c r="C75" s="71" t="n"/>
      <c r="D75" s="41" t="n"/>
      <c r="E75" s="19">
        <f>IF($C75="","",IFERROR(INDEX('Food List'!$E$5:$E$146,MATCH($C75,'Food List'!$B$5:$B$146,0))*IF($D75="",1,$D75),""))</f>
        <v/>
      </c>
      <c r="F75" s="20">
        <f>IF($C75="","",IFERROR(INDEX('Food List'!$F$5:$F$146,MATCH($C75,'Food List'!$B$5:$B$146,0))*IF($D75="",1,$D75),""))</f>
        <v/>
      </c>
      <c r="G75" s="20">
        <f>IF($C75="","",IFERROR(INDEX('Food List'!$G$5:$G$146,MATCH($C75,'Food List'!$B$5:$B$146,0))*IF($D75="",1,$D75),""))</f>
        <v/>
      </c>
      <c r="H75" s="20">
        <f>IF($C75="","",IFERROR(INDEX('Food List'!$H$5:$H$146,MATCH($C75,'Food List'!$B$5:$B$146,0))*IF($D75="",1,$D75),""))</f>
        <v/>
      </c>
      <c r="I75" s="20">
        <f>IF($C75="","",IFERROR(INDEX('Food List'!$I$5:$I$146,MATCH($C75,'Food List'!$B$5:$B$146,0))*IF($D75="",1,$D75),""))</f>
        <v/>
      </c>
      <c r="J75">
        <f>IF(C75="","",IF(D75="",1,D75))</f>
        <v/>
      </c>
      <c r="K75" t="inlineStr">
        <is>
          <t>Saturday</t>
        </is>
      </c>
    </row>
    <row r="76">
      <c r="A76" s="73" t="n"/>
      <c r="B76" s="73" t="n"/>
      <c r="C76" s="71" t="n"/>
      <c r="D76" s="41" t="n"/>
      <c r="E76" s="19">
        <f>IF($C76="","",IFERROR(INDEX('Food List'!$E$5:$E$146,MATCH($C76,'Food List'!$B$5:$B$146,0))*IF($D76="",1,$D76),""))</f>
        <v/>
      </c>
      <c r="F76" s="20">
        <f>IF($C76="","",IFERROR(INDEX('Food List'!$F$5:$F$146,MATCH($C76,'Food List'!$B$5:$B$146,0))*IF($D76="",1,$D76),""))</f>
        <v/>
      </c>
      <c r="G76" s="20">
        <f>IF($C76="","",IFERROR(INDEX('Food List'!$G$5:$G$146,MATCH($C76,'Food List'!$B$5:$B$146,0))*IF($D76="",1,$D76),""))</f>
        <v/>
      </c>
      <c r="H76" s="20">
        <f>IF($C76="","",IFERROR(INDEX('Food List'!$H$5:$H$146,MATCH($C76,'Food List'!$B$5:$B$146,0))*IF($D76="",1,$D76),""))</f>
        <v/>
      </c>
      <c r="I76" s="20">
        <f>IF($C76="","",IFERROR(INDEX('Food List'!$I$5:$I$146,MATCH($C76,'Food List'!$B$5:$B$146,0))*IF($D76="",1,$D76),""))</f>
        <v/>
      </c>
      <c r="J76">
        <f>IF(C76="","",IF(D76="",1,D76))</f>
        <v/>
      </c>
      <c r="K76" t="inlineStr">
        <is>
          <t>Saturday</t>
        </is>
      </c>
    </row>
    <row r="77">
      <c r="A77" s="70" t="inlineStr">
        <is>
          <t>Sunday</t>
        </is>
      </c>
      <c r="B77" s="70" t="inlineStr">
        <is>
          <t>Breakfast</t>
        </is>
      </c>
      <c r="C77" s="71" t="n"/>
      <c r="D77" s="41" t="n"/>
      <c r="E77" s="19">
        <f>IF($C77="","",IFERROR(INDEX('Food List'!$E$5:$E$146,MATCH($C77,'Food List'!$B$5:$B$146,0))*IF($D77="",1,$D77),""))</f>
        <v/>
      </c>
      <c r="F77" s="20">
        <f>IF($C77="","",IFERROR(INDEX('Food List'!$F$5:$F$146,MATCH($C77,'Food List'!$B$5:$B$146,0))*IF($D77="",1,$D77),""))</f>
        <v/>
      </c>
      <c r="G77" s="20">
        <f>IF($C77="","",IFERROR(INDEX('Food List'!$G$5:$G$146,MATCH($C77,'Food List'!$B$5:$B$146,0))*IF($D77="",1,$D77),""))</f>
        <v/>
      </c>
      <c r="H77" s="20">
        <f>IF($C77="","",IFERROR(INDEX('Food List'!$H$5:$H$146,MATCH($C77,'Food List'!$B$5:$B$146,0))*IF($D77="",1,$D77),""))</f>
        <v/>
      </c>
      <c r="I77" s="20">
        <f>IF($C77="","",IFERROR(INDEX('Food List'!$I$5:$I$146,MATCH($C77,'Food List'!$B$5:$B$146,0))*IF($D77="",1,$D77),""))</f>
        <v/>
      </c>
      <c r="J77">
        <f>IF(C77="","",IF(D77="",1,D77))</f>
        <v/>
      </c>
      <c r="K77" t="inlineStr">
        <is>
          <t>Sunday</t>
        </is>
      </c>
    </row>
    <row r="78">
      <c r="A78" s="70" t="n"/>
      <c r="B78" s="70" t="n"/>
      <c r="C78" s="71" t="n"/>
      <c r="D78" s="41" t="n"/>
      <c r="E78" s="19">
        <f>IF($C78="","",IFERROR(INDEX('Food List'!$E$5:$E$146,MATCH($C78,'Food List'!$B$5:$B$146,0))*IF($D78="",1,$D78),""))</f>
        <v/>
      </c>
      <c r="F78" s="20">
        <f>IF($C78="","",IFERROR(INDEX('Food List'!$F$5:$F$146,MATCH($C78,'Food List'!$B$5:$B$146,0))*IF($D78="",1,$D78),""))</f>
        <v/>
      </c>
      <c r="G78" s="20">
        <f>IF($C78="","",IFERROR(INDEX('Food List'!$G$5:$G$146,MATCH($C78,'Food List'!$B$5:$B$146,0))*IF($D78="",1,$D78),""))</f>
        <v/>
      </c>
      <c r="H78" s="20">
        <f>IF($C78="","",IFERROR(INDEX('Food List'!$H$5:$H$146,MATCH($C78,'Food List'!$B$5:$B$146,0))*IF($D78="",1,$D78),""))</f>
        <v/>
      </c>
      <c r="I78" s="20">
        <f>IF($C78="","",IFERROR(INDEX('Food List'!$I$5:$I$146,MATCH($C78,'Food List'!$B$5:$B$146,0))*IF($D78="",1,$D78),""))</f>
        <v/>
      </c>
      <c r="J78">
        <f>IF(C78="","",IF(D78="",1,D78))</f>
        <v/>
      </c>
      <c r="K78" t="inlineStr">
        <is>
          <t>Sunday</t>
        </is>
      </c>
    </row>
    <row r="79">
      <c r="A79" s="70" t="n"/>
      <c r="B79" s="70" t="n"/>
      <c r="C79" s="71" t="n"/>
      <c r="D79" s="41" t="n"/>
      <c r="E79" s="19">
        <f>IF($C79="","",IFERROR(INDEX('Food List'!$E$5:$E$146,MATCH($C79,'Food List'!$B$5:$B$146,0))*IF($D79="",1,$D79),""))</f>
        <v/>
      </c>
      <c r="F79" s="20">
        <f>IF($C79="","",IFERROR(INDEX('Food List'!$F$5:$F$146,MATCH($C79,'Food List'!$B$5:$B$146,0))*IF($D79="",1,$D79),""))</f>
        <v/>
      </c>
      <c r="G79" s="20">
        <f>IF($C79="","",IFERROR(INDEX('Food List'!$G$5:$G$146,MATCH($C79,'Food List'!$B$5:$B$146,0))*IF($D79="",1,$D79),""))</f>
        <v/>
      </c>
      <c r="H79" s="20">
        <f>IF($C79="","",IFERROR(INDEX('Food List'!$H$5:$H$146,MATCH($C79,'Food List'!$B$5:$B$146,0))*IF($D79="",1,$D79),""))</f>
        <v/>
      </c>
      <c r="I79" s="20">
        <f>IF($C79="","",IFERROR(INDEX('Food List'!$I$5:$I$146,MATCH($C79,'Food List'!$B$5:$B$146,0))*IF($D79="",1,$D79),""))</f>
        <v/>
      </c>
      <c r="J79">
        <f>IF(C79="","",IF(D79="",1,D79))</f>
        <v/>
      </c>
      <c r="K79" t="inlineStr">
        <is>
          <t>Sunday</t>
        </is>
      </c>
    </row>
    <row r="80">
      <c r="A80" s="70" t="n"/>
      <c r="B80" s="70" t="inlineStr">
        <is>
          <t>Lunch</t>
        </is>
      </c>
      <c r="C80" s="71" t="n"/>
      <c r="D80" s="41" t="n"/>
      <c r="E80" s="19">
        <f>IF($C80="","",IFERROR(INDEX('Food List'!$E$5:$E$146,MATCH($C80,'Food List'!$B$5:$B$146,0))*IF($D80="",1,$D80),""))</f>
        <v/>
      </c>
      <c r="F80" s="20">
        <f>IF($C80="","",IFERROR(INDEX('Food List'!$F$5:$F$146,MATCH($C80,'Food List'!$B$5:$B$146,0))*IF($D80="",1,$D80),""))</f>
        <v/>
      </c>
      <c r="G80" s="20">
        <f>IF($C80="","",IFERROR(INDEX('Food List'!$G$5:$G$146,MATCH($C80,'Food List'!$B$5:$B$146,0))*IF($D80="",1,$D80),""))</f>
        <v/>
      </c>
      <c r="H80" s="20">
        <f>IF($C80="","",IFERROR(INDEX('Food List'!$H$5:$H$146,MATCH($C80,'Food List'!$B$5:$B$146,0))*IF($D80="",1,$D80),""))</f>
        <v/>
      </c>
      <c r="I80" s="20">
        <f>IF($C80="","",IFERROR(INDEX('Food List'!$I$5:$I$146,MATCH($C80,'Food List'!$B$5:$B$146,0))*IF($D80="",1,$D80),""))</f>
        <v/>
      </c>
      <c r="J80">
        <f>IF(C80="","",IF(D80="",1,D80))</f>
        <v/>
      </c>
      <c r="K80" t="inlineStr">
        <is>
          <t>Sunday</t>
        </is>
      </c>
    </row>
    <row r="81">
      <c r="A81" s="70" t="n"/>
      <c r="B81" s="70" t="n"/>
      <c r="C81" s="71" t="n"/>
      <c r="D81" s="41" t="n"/>
      <c r="E81" s="19">
        <f>IF($C81="","",IFERROR(INDEX('Food List'!$E$5:$E$146,MATCH($C81,'Food List'!$B$5:$B$146,0))*IF($D81="",1,$D81),""))</f>
        <v/>
      </c>
      <c r="F81" s="20">
        <f>IF($C81="","",IFERROR(INDEX('Food List'!$F$5:$F$146,MATCH($C81,'Food List'!$B$5:$B$146,0))*IF($D81="",1,$D81),""))</f>
        <v/>
      </c>
      <c r="G81" s="20">
        <f>IF($C81="","",IFERROR(INDEX('Food List'!$G$5:$G$146,MATCH($C81,'Food List'!$B$5:$B$146,0))*IF($D81="",1,$D81),""))</f>
        <v/>
      </c>
      <c r="H81" s="20">
        <f>IF($C81="","",IFERROR(INDEX('Food List'!$H$5:$H$146,MATCH($C81,'Food List'!$B$5:$B$146,0))*IF($D81="",1,$D81),""))</f>
        <v/>
      </c>
      <c r="I81" s="20">
        <f>IF($C81="","",IFERROR(INDEX('Food List'!$I$5:$I$146,MATCH($C81,'Food List'!$B$5:$B$146,0))*IF($D81="",1,$D81),""))</f>
        <v/>
      </c>
      <c r="J81">
        <f>IF(C81="","",IF(D81="",1,D81))</f>
        <v/>
      </c>
      <c r="K81" t="inlineStr">
        <is>
          <t>Sunday</t>
        </is>
      </c>
    </row>
    <row r="82">
      <c r="A82" s="70" t="n"/>
      <c r="B82" s="70" t="n"/>
      <c r="C82" s="71" t="n"/>
      <c r="D82" s="41" t="n"/>
      <c r="E82" s="19">
        <f>IF($C82="","",IFERROR(INDEX('Food List'!$E$5:$E$146,MATCH($C82,'Food List'!$B$5:$B$146,0))*IF($D82="",1,$D82),""))</f>
        <v/>
      </c>
      <c r="F82" s="20">
        <f>IF($C82="","",IFERROR(INDEX('Food List'!$F$5:$F$146,MATCH($C82,'Food List'!$B$5:$B$146,0))*IF($D82="",1,$D82),""))</f>
        <v/>
      </c>
      <c r="G82" s="20">
        <f>IF($C82="","",IFERROR(INDEX('Food List'!$G$5:$G$146,MATCH($C82,'Food List'!$B$5:$B$146,0))*IF($D82="",1,$D82),""))</f>
        <v/>
      </c>
      <c r="H82" s="20">
        <f>IF($C82="","",IFERROR(INDEX('Food List'!$H$5:$H$146,MATCH($C82,'Food List'!$B$5:$B$146,0))*IF($D82="",1,$D82),""))</f>
        <v/>
      </c>
      <c r="I82" s="20">
        <f>IF($C82="","",IFERROR(INDEX('Food List'!$I$5:$I$146,MATCH($C82,'Food List'!$B$5:$B$146,0))*IF($D82="",1,$D82),""))</f>
        <v/>
      </c>
      <c r="J82">
        <f>IF(C82="","",IF(D82="",1,D82))</f>
        <v/>
      </c>
      <c r="K82" t="inlineStr">
        <is>
          <t>Sunday</t>
        </is>
      </c>
    </row>
    <row r="83">
      <c r="A83" s="70" t="n"/>
      <c r="B83" s="70" t="inlineStr">
        <is>
          <t>Dinner</t>
        </is>
      </c>
      <c r="C83" s="71" t="n"/>
      <c r="D83" s="41" t="n"/>
      <c r="E83" s="19">
        <f>IF($C83="","",IFERROR(INDEX('Food List'!$E$5:$E$146,MATCH($C83,'Food List'!$B$5:$B$146,0))*IF($D83="",1,$D83),""))</f>
        <v/>
      </c>
      <c r="F83" s="20">
        <f>IF($C83="","",IFERROR(INDEX('Food List'!$F$5:$F$146,MATCH($C83,'Food List'!$B$5:$B$146,0))*IF($D83="",1,$D83),""))</f>
        <v/>
      </c>
      <c r="G83" s="20">
        <f>IF($C83="","",IFERROR(INDEX('Food List'!$G$5:$G$146,MATCH($C83,'Food List'!$B$5:$B$146,0))*IF($D83="",1,$D83),""))</f>
        <v/>
      </c>
      <c r="H83" s="20">
        <f>IF($C83="","",IFERROR(INDEX('Food List'!$H$5:$H$146,MATCH($C83,'Food List'!$B$5:$B$146,0))*IF($D83="",1,$D83),""))</f>
        <v/>
      </c>
      <c r="I83" s="20">
        <f>IF($C83="","",IFERROR(INDEX('Food List'!$I$5:$I$146,MATCH($C83,'Food List'!$B$5:$B$146,0))*IF($D83="",1,$D83),""))</f>
        <v/>
      </c>
      <c r="J83">
        <f>IF(C83="","",IF(D83="",1,D83))</f>
        <v/>
      </c>
      <c r="K83" t="inlineStr">
        <is>
          <t>Sunday</t>
        </is>
      </c>
    </row>
    <row r="84">
      <c r="A84" s="70" t="n"/>
      <c r="B84" s="70" t="n"/>
      <c r="C84" s="71" t="n"/>
      <c r="D84" s="41" t="n"/>
      <c r="E84" s="19">
        <f>IF($C84="","",IFERROR(INDEX('Food List'!$E$5:$E$146,MATCH($C84,'Food List'!$B$5:$B$146,0))*IF($D84="",1,$D84),""))</f>
        <v/>
      </c>
      <c r="F84" s="20">
        <f>IF($C84="","",IFERROR(INDEX('Food List'!$F$5:$F$146,MATCH($C84,'Food List'!$B$5:$B$146,0))*IF($D84="",1,$D84),""))</f>
        <v/>
      </c>
      <c r="G84" s="20">
        <f>IF($C84="","",IFERROR(INDEX('Food List'!$G$5:$G$146,MATCH($C84,'Food List'!$B$5:$B$146,0))*IF($D84="",1,$D84),""))</f>
        <v/>
      </c>
      <c r="H84" s="20">
        <f>IF($C84="","",IFERROR(INDEX('Food List'!$H$5:$H$146,MATCH($C84,'Food List'!$B$5:$B$146,0))*IF($D84="",1,$D84),""))</f>
        <v/>
      </c>
      <c r="I84" s="20">
        <f>IF($C84="","",IFERROR(INDEX('Food List'!$I$5:$I$146,MATCH($C84,'Food List'!$B$5:$B$146,0))*IF($D84="",1,$D84),""))</f>
        <v/>
      </c>
      <c r="J84">
        <f>IF(C84="","",IF(D84="",1,D84))</f>
        <v/>
      </c>
      <c r="K84" t="inlineStr">
        <is>
          <t>Sunday</t>
        </is>
      </c>
    </row>
    <row r="85">
      <c r="A85" s="70" t="n"/>
      <c r="B85" s="70" t="n"/>
      <c r="C85" s="71" t="n"/>
      <c r="D85" s="41" t="n"/>
      <c r="E85" s="19">
        <f>IF($C85="","",IFERROR(INDEX('Food List'!$E$5:$E$146,MATCH($C85,'Food List'!$B$5:$B$146,0))*IF($D85="",1,$D85),""))</f>
        <v/>
      </c>
      <c r="F85" s="20">
        <f>IF($C85="","",IFERROR(INDEX('Food List'!$F$5:$F$146,MATCH($C85,'Food List'!$B$5:$B$146,0))*IF($D85="",1,$D85),""))</f>
        <v/>
      </c>
      <c r="G85" s="20">
        <f>IF($C85="","",IFERROR(INDEX('Food List'!$G$5:$G$146,MATCH($C85,'Food List'!$B$5:$B$146,0))*IF($D85="",1,$D85),""))</f>
        <v/>
      </c>
      <c r="H85" s="20">
        <f>IF($C85="","",IFERROR(INDEX('Food List'!$H$5:$H$146,MATCH($C85,'Food List'!$B$5:$B$146,0))*IF($D85="",1,$D85),""))</f>
        <v/>
      </c>
      <c r="I85" s="20">
        <f>IF($C85="","",IFERROR(INDEX('Food List'!$I$5:$I$146,MATCH($C85,'Food List'!$B$5:$B$146,0))*IF($D85="",1,$D85),""))</f>
        <v/>
      </c>
      <c r="J85">
        <f>IF(C85="","",IF(D85="",1,D85))</f>
        <v/>
      </c>
      <c r="K85" t="inlineStr">
        <is>
          <t>Sunday</t>
        </is>
      </c>
    </row>
    <row r="86">
      <c r="A86" s="70" t="n"/>
      <c r="B86" s="70" t="inlineStr">
        <is>
          <t>Snack</t>
        </is>
      </c>
      <c r="C86" s="71" t="n"/>
      <c r="D86" s="41" t="n"/>
      <c r="E86" s="19">
        <f>IF($C86="","",IFERROR(INDEX('Food List'!$E$5:$E$146,MATCH($C86,'Food List'!$B$5:$B$146,0))*IF($D86="",1,$D86),""))</f>
        <v/>
      </c>
      <c r="F86" s="20">
        <f>IF($C86="","",IFERROR(INDEX('Food List'!$F$5:$F$146,MATCH($C86,'Food List'!$B$5:$B$146,0))*IF($D86="",1,$D86),""))</f>
        <v/>
      </c>
      <c r="G86" s="20">
        <f>IF($C86="","",IFERROR(INDEX('Food List'!$G$5:$G$146,MATCH($C86,'Food List'!$B$5:$B$146,0))*IF($D86="",1,$D86),""))</f>
        <v/>
      </c>
      <c r="H86" s="20">
        <f>IF($C86="","",IFERROR(INDEX('Food List'!$H$5:$H$146,MATCH($C86,'Food List'!$B$5:$B$146,0))*IF($D86="",1,$D86),""))</f>
        <v/>
      </c>
      <c r="I86" s="20">
        <f>IF($C86="","",IFERROR(INDEX('Food List'!$I$5:$I$146,MATCH($C86,'Food List'!$B$5:$B$146,0))*IF($D86="",1,$D86),""))</f>
        <v/>
      </c>
      <c r="J86">
        <f>IF(C86="","",IF(D86="",1,D86))</f>
        <v/>
      </c>
      <c r="K86" t="inlineStr">
        <is>
          <t>Sunday</t>
        </is>
      </c>
    </row>
    <row r="87">
      <c r="A87" s="70" t="n"/>
      <c r="B87" s="70" t="n"/>
      <c r="C87" s="71" t="n"/>
      <c r="D87" s="41" t="n"/>
      <c r="E87" s="19">
        <f>IF($C87="","",IFERROR(INDEX('Food List'!$E$5:$E$146,MATCH($C87,'Food List'!$B$5:$B$146,0))*IF($D87="",1,$D87),""))</f>
        <v/>
      </c>
      <c r="F87" s="20">
        <f>IF($C87="","",IFERROR(INDEX('Food List'!$F$5:$F$146,MATCH($C87,'Food List'!$B$5:$B$146,0))*IF($D87="",1,$D87),""))</f>
        <v/>
      </c>
      <c r="G87" s="20">
        <f>IF($C87="","",IFERROR(INDEX('Food List'!$G$5:$G$146,MATCH($C87,'Food List'!$B$5:$B$146,0))*IF($D87="",1,$D87),""))</f>
        <v/>
      </c>
      <c r="H87" s="20">
        <f>IF($C87="","",IFERROR(INDEX('Food List'!$H$5:$H$146,MATCH($C87,'Food List'!$B$5:$B$146,0))*IF($D87="",1,$D87),""))</f>
        <v/>
      </c>
      <c r="I87" s="20">
        <f>IF($C87="","",IFERROR(INDEX('Food List'!$I$5:$I$146,MATCH($C87,'Food List'!$B$5:$B$146,0))*IF($D87="",1,$D87),""))</f>
        <v/>
      </c>
      <c r="J87">
        <f>IF(C87="","",IF(D87="",1,D87))</f>
        <v/>
      </c>
      <c r="K87" t="inlineStr">
        <is>
          <t>Sunday</t>
        </is>
      </c>
    </row>
    <row r="88">
      <c r="A88" s="70" t="n"/>
      <c r="B88" s="70" t="n"/>
      <c r="C88" s="71" t="n"/>
      <c r="D88" s="41" t="n"/>
      <c r="E88" s="19">
        <f>IF($C88="","",IFERROR(INDEX('Food List'!$E$5:$E$146,MATCH($C88,'Food List'!$B$5:$B$146,0))*IF($D88="",1,$D88),""))</f>
        <v/>
      </c>
      <c r="F88" s="20">
        <f>IF($C88="","",IFERROR(INDEX('Food List'!$F$5:$F$146,MATCH($C88,'Food List'!$B$5:$B$146,0))*IF($D88="",1,$D88),""))</f>
        <v/>
      </c>
      <c r="G88" s="20">
        <f>IF($C88="","",IFERROR(INDEX('Food List'!$G$5:$G$146,MATCH($C88,'Food List'!$B$5:$B$146,0))*IF($D88="",1,$D88),""))</f>
        <v/>
      </c>
      <c r="H88" s="20">
        <f>IF($C88="","",IFERROR(INDEX('Food List'!$H$5:$H$146,MATCH($C88,'Food List'!$B$5:$B$146,0))*IF($D88="",1,$D88),""))</f>
        <v/>
      </c>
      <c r="I88" s="20">
        <f>IF($C88="","",IFERROR(INDEX('Food List'!$I$5:$I$146,MATCH($C88,'Food List'!$B$5:$B$146,0))*IF($D88="",1,$D88),""))</f>
        <v/>
      </c>
      <c r="J88">
        <f>IF(C88="","",IF(D88="",1,D88))</f>
        <v/>
      </c>
      <c r="K88" t="inlineStr">
        <is>
          <t>Sunday</t>
        </is>
      </c>
    </row>
  </sheetData>
  <dataValidations count="1">
    <dataValidation sqref="C5:C88" showDropDown="0" showInputMessage="0" showErrorMessage="1" allowBlank="1" errorTitle="Not on the list" error="Pick an item from the dropdown list." type="list">
      <formula1>='Food List'!$B$5:$B$146</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tabColor rgb="001B3B2F"/>
    <outlinePr summaryBelow="1" summaryRight="1"/>
    <pageSetUpPr fitToPage="1"/>
  </sheetPr>
  <dimension ref="A1:H84"/>
  <sheetViews>
    <sheetView showGridLines="0" workbookViewId="0">
      <selection activeCell="A1" sqref="A1"/>
    </sheetView>
  </sheetViews>
  <sheetFormatPr baseColWidth="8" defaultRowHeight="15"/>
  <cols>
    <col width="5" customWidth="1" min="1" max="1"/>
    <col width="36" customWidth="1" min="2" max="2"/>
    <col width="20" customWidth="1" min="3" max="3"/>
    <col width="12" customWidth="1" min="4" max="4"/>
    <col width="20" customWidth="1" min="5" max="5"/>
    <col width="3" customWidth="1" min="6" max="6"/>
    <col width="5" customWidth="1" min="7" max="7"/>
    <col width="34" customWidth="1" min="8" max="8"/>
  </cols>
  <sheetData>
    <row r="1" ht="34" customHeight="1">
      <c r="A1" s="1" t="inlineStr">
        <is>
          <t>Grocery List</t>
        </is>
      </c>
      <c r="B1" s="2" t="n"/>
      <c r="C1" s="2" t="n"/>
      <c r="D1" s="2" t="n"/>
      <c r="E1" s="2" t="n"/>
      <c r="F1" s="2" t="n"/>
      <c r="G1" s="2" t="n"/>
      <c r="H1" s="2" t="n"/>
    </row>
    <row r="2" ht="20" customHeight="1">
      <c r="A2" s="3" t="inlineStr">
        <is>
          <t>Builds itself from your Meal Planner. Tick items off in the store; add extras on the right.</t>
        </is>
      </c>
      <c r="B2" s="2" t="n"/>
      <c r="C2" s="2" t="n"/>
      <c r="D2" s="2" t="n"/>
      <c r="E2" s="2" t="n"/>
      <c r="F2" s="2" t="n"/>
      <c r="G2" s="2" t="n"/>
      <c r="H2" s="2" t="n"/>
    </row>
    <row r="3" ht="4" customHeight="1">
      <c r="A3" s="4" t="n"/>
      <c r="B3" s="4" t="n"/>
      <c r="C3" s="4" t="n"/>
      <c r="D3" s="4" t="n"/>
      <c r="E3" s="4" t="n"/>
      <c r="F3" s="4" t="n"/>
      <c r="G3" s="4" t="n"/>
      <c r="H3" s="4" t="n"/>
    </row>
    <row r="4" ht="30" customHeight="1">
      <c r="A4" s="17" t="inlineStr">
        <is>
          <t>Got it</t>
        </is>
      </c>
      <c r="B4" s="17" t="inlineStr">
        <is>
          <t>Food</t>
        </is>
      </c>
      <c r="C4" s="17" t="inlineStr">
        <is>
          <t>Group</t>
        </is>
      </c>
      <c r="D4" s="17" t="inlineStr">
        <is>
          <t>Servings</t>
        </is>
      </c>
      <c r="E4" s="17" t="inlineStr">
        <is>
          <t>Serving size</t>
        </is>
      </c>
      <c r="G4" s="17" t="inlineStr">
        <is>
          <t>Got it</t>
        </is>
      </c>
      <c r="H4" s="17" t="inlineStr">
        <is>
          <t>Extras (type here)</t>
        </is>
      </c>
    </row>
    <row r="5">
      <c r="A5" s="18">
        <f>IF(B5="","","☐")</f>
        <v/>
      </c>
      <c r="B5" s="74">
        <f>IFERROR(INDEX('Food List'!$B$1:$B$146,SMALL('Food List'!$N$5:$N$146,1)),"")</f>
        <v/>
      </c>
      <c r="C5" s="74">
        <f>IF(B5="","",INDEX('Food List'!$C$1:$C$146,SMALL('Food List'!$N$5:$N$146,1)))</f>
        <v/>
      </c>
      <c r="D5" s="75">
        <f>IF(B5="","",INDEX('Food List'!$M$1:$M$146,SMALL('Food List'!$N$5:$N$146,1)))</f>
        <v/>
      </c>
      <c r="E5" s="74">
        <f>IF(B5="","",INDEX('Food List'!$D$1:$D$146,SMALL('Food List'!$N$5:$N$146,1)))</f>
        <v/>
      </c>
      <c r="G5" s="18" t="inlineStr">
        <is>
          <t>☐</t>
        </is>
      </c>
      <c r="H5" s="40" t="n"/>
    </row>
    <row r="6">
      <c r="A6" s="18">
        <f>IF(B6="","","☐")</f>
        <v/>
      </c>
      <c r="B6" s="74">
        <f>IFERROR(INDEX('Food List'!$B$1:$B$146,SMALL('Food List'!$N$5:$N$146,2)),"")</f>
        <v/>
      </c>
      <c r="C6" s="74">
        <f>IF(B6="","",INDEX('Food List'!$C$1:$C$146,SMALL('Food List'!$N$5:$N$146,2)))</f>
        <v/>
      </c>
      <c r="D6" s="75">
        <f>IF(B6="","",INDEX('Food List'!$M$1:$M$146,SMALL('Food List'!$N$5:$N$146,2)))</f>
        <v/>
      </c>
      <c r="E6" s="74">
        <f>IF(B6="","",INDEX('Food List'!$D$1:$D$146,SMALL('Food List'!$N$5:$N$146,2)))</f>
        <v/>
      </c>
      <c r="G6" s="18" t="inlineStr">
        <is>
          <t>☐</t>
        </is>
      </c>
      <c r="H6" s="40" t="n"/>
    </row>
    <row r="7">
      <c r="A7" s="18">
        <f>IF(B7="","","☐")</f>
        <v/>
      </c>
      <c r="B7" s="74">
        <f>IFERROR(INDEX('Food List'!$B$1:$B$146,SMALL('Food List'!$N$5:$N$146,3)),"")</f>
        <v/>
      </c>
      <c r="C7" s="74">
        <f>IF(B7="","",INDEX('Food List'!$C$1:$C$146,SMALL('Food List'!$N$5:$N$146,3)))</f>
        <v/>
      </c>
      <c r="D7" s="75">
        <f>IF(B7="","",INDEX('Food List'!$M$1:$M$146,SMALL('Food List'!$N$5:$N$146,3)))</f>
        <v/>
      </c>
      <c r="E7" s="74">
        <f>IF(B7="","",INDEX('Food List'!$D$1:$D$146,SMALL('Food List'!$N$5:$N$146,3)))</f>
        <v/>
      </c>
      <c r="G7" s="18" t="inlineStr">
        <is>
          <t>☐</t>
        </is>
      </c>
      <c r="H7" s="40" t="n"/>
    </row>
    <row r="8">
      <c r="A8" s="18">
        <f>IF(B8="","","☐")</f>
        <v/>
      </c>
      <c r="B8" s="74">
        <f>IFERROR(INDEX('Food List'!$B$1:$B$146,SMALL('Food List'!$N$5:$N$146,4)),"")</f>
        <v/>
      </c>
      <c r="C8" s="74">
        <f>IF(B8="","",INDEX('Food List'!$C$1:$C$146,SMALL('Food List'!$N$5:$N$146,4)))</f>
        <v/>
      </c>
      <c r="D8" s="75">
        <f>IF(B8="","",INDEX('Food List'!$M$1:$M$146,SMALL('Food List'!$N$5:$N$146,4)))</f>
        <v/>
      </c>
      <c r="E8" s="74">
        <f>IF(B8="","",INDEX('Food List'!$D$1:$D$146,SMALL('Food List'!$N$5:$N$146,4)))</f>
        <v/>
      </c>
      <c r="G8" s="18" t="inlineStr">
        <is>
          <t>☐</t>
        </is>
      </c>
      <c r="H8" s="40" t="n"/>
    </row>
    <row r="9">
      <c r="A9" s="18">
        <f>IF(B9="","","☐")</f>
        <v/>
      </c>
      <c r="B9" s="74">
        <f>IFERROR(INDEX('Food List'!$B$1:$B$146,SMALL('Food List'!$N$5:$N$146,5)),"")</f>
        <v/>
      </c>
      <c r="C9" s="74">
        <f>IF(B9="","",INDEX('Food List'!$C$1:$C$146,SMALL('Food List'!$N$5:$N$146,5)))</f>
        <v/>
      </c>
      <c r="D9" s="75">
        <f>IF(B9="","",INDEX('Food List'!$M$1:$M$146,SMALL('Food List'!$N$5:$N$146,5)))</f>
        <v/>
      </c>
      <c r="E9" s="74">
        <f>IF(B9="","",INDEX('Food List'!$D$1:$D$146,SMALL('Food List'!$N$5:$N$146,5)))</f>
        <v/>
      </c>
      <c r="G9" s="18" t="inlineStr">
        <is>
          <t>☐</t>
        </is>
      </c>
      <c r="H9" s="40" t="n"/>
    </row>
    <row r="10">
      <c r="A10" s="18">
        <f>IF(B10="","","☐")</f>
        <v/>
      </c>
      <c r="B10" s="74">
        <f>IFERROR(INDEX('Food List'!$B$1:$B$146,SMALL('Food List'!$N$5:$N$146,6)),"")</f>
        <v/>
      </c>
      <c r="C10" s="74">
        <f>IF(B10="","",INDEX('Food List'!$C$1:$C$146,SMALL('Food List'!$N$5:$N$146,6)))</f>
        <v/>
      </c>
      <c r="D10" s="75">
        <f>IF(B10="","",INDEX('Food List'!$M$1:$M$146,SMALL('Food List'!$N$5:$N$146,6)))</f>
        <v/>
      </c>
      <c r="E10" s="74">
        <f>IF(B10="","",INDEX('Food List'!$D$1:$D$146,SMALL('Food List'!$N$5:$N$146,6)))</f>
        <v/>
      </c>
      <c r="G10" s="18" t="inlineStr">
        <is>
          <t>☐</t>
        </is>
      </c>
      <c r="H10" s="40" t="n"/>
    </row>
    <row r="11">
      <c r="A11" s="18">
        <f>IF(B11="","","☐")</f>
        <v/>
      </c>
      <c r="B11" s="74">
        <f>IFERROR(INDEX('Food List'!$B$1:$B$146,SMALL('Food List'!$N$5:$N$146,7)),"")</f>
        <v/>
      </c>
      <c r="C11" s="74">
        <f>IF(B11="","",INDEX('Food List'!$C$1:$C$146,SMALL('Food List'!$N$5:$N$146,7)))</f>
        <v/>
      </c>
      <c r="D11" s="75">
        <f>IF(B11="","",INDEX('Food List'!$M$1:$M$146,SMALL('Food List'!$N$5:$N$146,7)))</f>
        <v/>
      </c>
      <c r="E11" s="74">
        <f>IF(B11="","",INDEX('Food List'!$D$1:$D$146,SMALL('Food List'!$N$5:$N$146,7)))</f>
        <v/>
      </c>
      <c r="G11" s="18" t="inlineStr">
        <is>
          <t>☐</t>
        </is>
      </c>
      <c r="H11" s="40" t="n"/>
    </row>
    <row r="12">
      <c r="A12" s="18">
        <f>IF(B12="","","☐")</f>
        <v/>
      </c>
      <c r="B12" s="74">
        <f>IFERROR(INDEX('Food List'!$B$1:$B$146,SMALL('Food List'!$N$5:$N$146,8)),"")</f>
        <v/>
      </c>
      <c r="C12" s="74">
        <f>IF(B12="","",INDEX('Food List'!$C$1:$C$146,SMALL('Food List'!$N$5:$N$146,8)))</f>
        <v/>
      </c>
      <c r="D12" s="75">
        <f>IF(B12="","",INDEX('Food List'!$M$1:$M$146,SMALL('Food List'!$N$5:$N$146,8)))</f>
        <v/>
      </c>
      <c r="E12" s="74">
        <f>IF(B12="","",INDEX('Food List'!$D$1:$D$146,SMALL('Food List'!$N$5:$N$146,8)))</f>
        <v/>
      </c>
      <c r="G12" s="18" t="inlineStr">
        <is>
          <t>☐</t>
        </is>
      </c>
      <c r="H12" s="40" t="n"/>
    </row>
    <row r="13">
      <c r="A13" s="18">
        <f>IF(B13="","","☐")</f>
        <v/>
      </c>
      <c r="B13" s="74">
        <f>IFERROR(INDEX('Food List'!$B$1:$B$146,SMALL('Food List'!$N$5:$N$146,9)),"")</f>
        <v/>
      </c>
      <c r="C13" s="74">
        <f>IF(B13="","",INDEX('Food List'!$C$1:$C$146,SMALL('Food List'!$N$5:$N$146,9)))</f>
        <v/>
      </c>
      <c r="D13" s="75">
        <f>IF(B13="","",INDEX('Food List'!$M$1:$M$146,SMALL('Food List'!$N$5:$N$146,9)))</f>
        <v/>
      </c>
      <c r="E13" s="74">
        <f>IF(B13="","",INDEX('Food List'!$D$1:$D$146,SMALL('Food List'!$N$5:$N$146,9)))</f>
        <v/>
      </c>
      <c r="G13" s="18" t="inlineStr">
        <is>
          <t>☐</t>
        </is>
      </c>
      <c r="H13" s="40" t="n"/>
    </row>
    <row r="14">
      <c r="A14" s="18">
        <f>IF(B14="","","☐")</f>
        <v/>
      </c>
      <c r="B14" s="74">
        <f>IFERROR(INDEX('Food List'!$B$1:$B$146,SMALL('Food List'!$N$5:$N$146,10)),"")</f>
        <v/>
      </c>
      <c r="C14" s="74">
        <f>IF(B14="","",INDEX('Food List'!$C$1:$C$146,SMALL('Food List'!$N$5:$N$146,10)))</f>
        <v/>
      </c>
      <c r="D14" s="75">
        <f>IF(B14="","",INDEX('Food List'!$M$1:$M$146,SMALL('Food List'!$N$5:$N$146,10)))</f>
        <v/>
      </c>
      <c r="E14" s="74">
        <f>IF(B14="","",INDEX('Food List'!$D$1:$D$146,SMALL('Food List'!$N$5:$N$146,10)))</f>
        <v/>
      </c>
      <c r="G14" s="18" t="inlineStr">
        <is>
          <t>☐</t>
        </is>
      </c>
      <c r="H14" s="40" t="n"/>
    </row>
    <row r="15">
      <c r="A15" s="18">
        <f>IF(B15="","","☐")</f>
        <v/>
      </c>
      <c r="B15" s="74">
        <f>IFERROR(INDEX('Food List'!$B$1:$B$146,SMALL('Food List'!$N$5:$N$146,11)),"")</f>
        <v/>
      </c>
      <c r="C15" s="74">
        <f>IF(B15="","",INDEX('Food List'!$C$1:$C$146,SMALL('Food List'!$N$5:$N$146,11)))</f>
        <v/>
      </c>
      <c r="D15" s="75">
        <f>IF(B15="","",INDEX('Food List'!$M$1:$M$146,SMALL('Food List'!$N$5:$N$146,11)))</f>
        <v/>
      </c>
      <c r="E15" s="74">
        <f>IF(B15="","",INDEX('Food List'!$D$1:$D$146,SMALL('Food List'!$N$5:$N$146,11)))</f>
        <v/>
      </c>
      <c r="G15" s="18" t="inlineStr">
        <is>
          <t>☐</t>
        </is>
      </c>
      <c r="H15" s="40" t="n"/>
    </row>
    <row r="16">
      <c r="A16" s="18">
        <f>IF(B16="","","☐")</f>
        <v/>
      </c>
      <c r="B16" s="74">
        <f>IFERROR(INDEX('Food List'!$B$1:$B$146,SMALL('Food List'!$N$5:$N$146,12)),"")</f>
        <v/>
      </c>
      <c r="C16" s="74">
        <f>IF(B16="","",INDEX('Food List'!$C$1:$C$146,SMALL('Food List'!$N$5:$N$146,12)))</f>
        <v/>
      </c>
      <c r="D16" s="75">
        <f>IF(B16="","",INDEX('Food List'!$M$1:$M$146,SMALL('Food List'!$N$5:$N$146,12)))</f>
        <v/>
      </c>
      <c r="E16" s="74">
        <f>IF(B16="","",INDEX('Food List'!$D$1:$D$146,SMALL('Food List'!$N$5:$N$146,12)))</f>
        <v/>
      </c>
      <c r="G16" s="18" t="inlineStr">
        <is>
          <t>☐</t>
        </is>
      </c>
      <c r="H16" s="40" t="n"/>
    </row>
    <row r="17">
      <c r="A17" s="18">
        <f>IF(B17="","","☐")</f>
        <v/>
      </c>
      <c r="B17" s="74">
        <f>IFERROR(INDEX('Food List'!$B$1:$B$146,SMALL('Food List'!$N$5:$N$146,13)),"")</f>
        <v/>
      </c>
      <c r="C17" s="74">
        <f>IF(B17="","",INDEX('Food List'!$C$1:$C$146,SMALL('Food List'!$N$5:$N$146,13)))</f>
        <v/>
      </c>
      <c r="D17" s="75">
        <f>IF(B17="","",INDEX('Food List'!$M$1:$M$146,SMALL('Food List'!$N$5:$N$146,13)))</f>
        <v/>
      </c>
      <c r="E17" s="74">
        <f>IF(B17="","",INDEX('Food List'!$D$1:$D$146,SMALL('Food List'!$N$5:$N$146,13)))</f>
        <v/>
      </c>
      <c r="G17" s="18" t="inlineStr">
        <is>
          <t>☐</t>
        </is>
      </c>
      <c r="H17" s="40" t="n"/>
    </row>
    <row r="18">
      <c r="A18" s="18">
        <f>IF(B18="","","☐")</f>
        <v/>
      </c>
      <c r="B18" s="74">
        <f>IFERROR(INDEX('Food List'!$B$1:$B$146,SMALL('Food List'!$N$5:$N$146,14)),"")</f>
        <v/>
      </c>
      <c r="C18" s="74">
        <f>IF(B18="","",INDEX('Food List'!$C$1:$C$146,SMALL('Food List'!$N$5:$N$146,14)))</f>
        <v/>
      </c>
      <c r="D18" s="75">
        <f>IF(B18="","",INDEX('Food List'!$M$1:$M$146,SMALL('Food List'!$N$5:$N$146,14)))</f>
        <v/>
      </c>
      <c r="E18" s="74">
        <f>IF(B18="","",INDEX('Food List'!$D$1:$D$146,SMALL('Food List'!$N$5:$N$146,14)))</f>
        <v/>
      </c>
      <c r="G18" s="18" t="inlineStr">
        <is>
          <t>☐</t>
        </is>
      </c>
      <c r="H18" s="40" t="n"/>
    </row>
    <row r="19">
      <c r="A19" s="18">
        <f>IF(B19="","","☐")</f>
        <v/>
      </c>
      <c r="B19" s="74">
        <f>IFERROR(INDEX('Food List'!$B$1:$B$146,SMALL('Food List'!$N$5:$N$146,15)),"")</f>
        <v/>
      </c>
      <c r="C19" s="74">
        <f>IF(B19="","",INDEX('Food List'!$C$1:$C$146,SMALL('Food List'!$N$5:$N$146,15)))</f>
        <v/>
      </c>
      <c r="D19" s="75">
        <f>IF(B19="","",INDEX('Food List'!$M$1:$M$146,SMALL('Food List'!$N$5:$N$146,15)))</f>
        <v/>
      </c>
      <c r="E19" s="74">
        <f>IF(B19="","",INDEX('Food List'!$D$1:$D$146,SMALL('Food List'!$N$5:$N$146,15)))</f>
        <v/>
      </c>
      <c r="G19" s="18" t="inlineStr">
        <is>
          <t>☐</t>
        </is>
      </c>
      <c r="H19" s="40" t="n"/>
    </row>
    <row r="20">
      <c r="A20" s="18">
        <f>IF(B20="","","☐")</f>
        <v/>
      </c>
      <c r="B20" s="74">
        <f>IFERROR(INDEX('Food List'!$B$1:$B$146,SMALL('Food List'!$N$5:$N$146,16)),"")</f>
        <v/>
      </c>
      <c r="C20" s="74">
        <f>IF(B20="","",INDEX('Food List'!$C$1:$C$146,SMALL('Food List'!$N$5:$N$146,16)))</f>
        <v/>
      </c>
      <c r="D20" s="75">
        <f>IF(B20="","",INDEX('Food List'!$M$1:$M$146,SMALL('Food List'!$N$5:$N$146,16)))</f>
        <v/>
      </c>
      <c r="E20" s="74">
        <f>IF(B20="","",INDEX('Food List'!$D$1:$D$146,SMALL('Food List'!$N$5:$N$146,16)))</f>
        <v/>
      </c>
      <c r="G20" s="18" t="inlineStr">
        <is>
          <t>☐</t>
        </is>
      </c>
      <c r="H20" s="40" t="n"/>
    </row>
    <row r="21">
      <c r="A21" s="18">
        <f>IF(B21="","","☐")</f>
        <v/>
      </c>
      <c r="B21" s="74">
        <f>IFERROR(INDEX('Food List'!$B$1:$B$146,SMALL('Food List'!$N$5:$N$146,17)),"")</f>
        <v/>
      </c>
      <c r="C21" s="74">
        <f>IF(B21="","",INDEX('Food List'!$C$1:$C$146,SMALL('Food List'!$N$5:$N$146,17)))</f>
        <v/>
      </c>
      <c r="D21" s="75">
        <f>IF(B21="","",INDEX('Food List'!$M$1:$M$146,SMALL('Food List'!$N$5:$N$146,17)))</f>
        <v/>
      </c>
      <c r="E21" s="74">
        <f>IF(B21="","",INDEX('Food List'!$D$1:$D$146,SMALL('Food List'!$N$5:$N$146,17)))</f>
        <v/>
      </c>
      <c r="G21" s="18" t="inlineStr">
        <is>
          <t>☐</t>
        </is>
      </c>
      <c r="H21" s="40" t="n"/>
    </row>
    <row r="22">
      <c r="A22" s="18">
        <f>IF(B22="","","☐")</f>
        <v/>
      </c>
      <c r="B22" s="74">
        <f>IFERROR(INDEX('Food List'!$B$1:$B$146,SMALL('Food List'!$N$5:$N$146,18)),"")</f>
        <v/>
      </c>
      <c r="C22" s="74">
        <f>IF(B22="","",INDEX('Food List'!$C$1:$C$146,SMALL('Food List'!$N$5:$N$146,18)))</f>
        <v/>
      </c>
      <c r="D22" s="75">
        <f>IF(B22="","",INDEX('Food List'!$M$1:$M$146,SMALL('Food List'!$N$5:$N$146,18)))</f>
        <v/>
      </c>
      <c r="E22" s="74">
        <f>IF(B22="","",INDEX('Food List'!$D$1:$D$146,SMALL('Food List'!$N$5:$N$146,18)))</f>
        <v/>
      </c>
      <c r="G22" s="18" t="inlineStr">
        <is>
          <t>☐</t>
        </is>
      </c>
      <c r="H22" s="40" t="n"/>
    </row>
    <row r="23">
      <c r="A23" s="18">
        <f>IF(B23="","","☐")</f>
        <v/>
      </c>
      <c r="B23" s="74">
        <f>IFERROR(INDEX('Food List'!$B$1:$B$146,SMALL('Food List'!$N$5:$N$146,19)),"")</f>
        <v/>
      </c>
      <c r="C23" s="74">
        <f>IF(B23="","",INDEX('Food List'!$C$1:$C$146,SMALL('Food List'!$N$5:$N$146,19)))</f>
        <v/>
      </c>
      <c r="D23" s="75">
        <f>IF(B23="","",INDEX('Food List'!$M$1:$M$146,SMALL('Food List'!$N$5:$N$146,19)))</f>
        <v/>
      </c>
      <c r="E23" s="74">
        <f>IF(B23="","",INDEX('Food List'!$D$1:$D$146,SMALL('Food List'!$N$5:$N$146,19)))</f>
        <v/>
      </c>
      <c r="G23" s="18" t="inlineStr">
        <is>
          <t>☐</t>
        </is>
      </c>
      <c r="H23" s="40" t="n"/>
    </row>
    <row r="24">
      <c r="A24" s="18">
        <f>IF(B24="","","☐")</f>
        <v/>
      </c>
      <c r="B24" s="74">
        <f>IFERROR(INDEX('Food List'!$B$1:$B$146,SMALL('Food List'!$N$5:$N$146,20)),"")</f>
        <v/>
      </c>
      <c r="C24" s="74">
        <f>IF(B24="","",INDEX('Food List'!$C$1:$C$146,SMALL('Food List'!$N$5:$N$146,20)))</f>
        <v/>
      </c>
      <c r="D24" s="75">
        <f>IF(B24="","",INDEX('Food List'!$M$1:$M$146,SMALL('Food List'!$N$5:$N$146,20)))</f>
        <v/>
      </c>
      <c r="E24" s="74">
        <f>IF(B24="","",INDEX('Food List'!$D$1:$D$146,SMALL('Food List'!$N$5:$N$146,20)))</f>
        <v/>
      </c>
      <c r="G24" s="18" t="inlineStr">
        <is>
          <t>☐</t>
        </is>
      </c>
      <c r="H24" s="40" t="n"/>
    </row>
    <row r="25">
      <c r="A25" s="18">
        <f>IF(B25="","","☐")</f>
        <v/>
      </c>
      <c r="B25" s="74">
        <f>IFERROR(INDEX('Food List'!$B$1:$B$146,SMALL('Food List'!$N$5:$N$146,21)),"")</f>
        <v/>
      </c>
      <c r="C25" s="74">
        <f>IF(B25="","",INDEX('Food List'!$C$1:$C$146,SMALL('Food List'!$N$5:$N$146,21)))</f>
        <v/>
      </c>
      <c r="D25" s="75">
        <f>IF(B25="","",INDEX('Food List'!$M$1:$M$146,SMALL('Food List'!$N$5:$N$146,21)))</f>
        <v/>
      </c>
      <c r="E25" s="74">
        <f>IF(B25="","",INDEX('Food List'!$D$1:$D$146,SMALL('Food List'!$N$5:$N$146,21)))</f>
        <v/>
      </c>
      <c r="G25" s="18" t="inlineStr">
        <is>
          <t>☐</t>
        </is>
      </c>
      <c r="H25" s="40" t="n"/>
    </row>
    <row r="26">
      <c r="A26" s="18">
        <f>IF(B26="","","☐")</f>
        <v/>
      </c>
      <c r="B26" s="74">
        <f>IFERROR(INDEX('Food List'!$B$1:$B$146,SMALL('Food List'!$N$5:$N$146,22)),"")</f>
        <v/>
      </c>
      <c r="C26" s="74">
        <f>IF(B26="","",INDEX('Food List'!$C$1:$C$146,SMALL('Food List'!$N$5:$N$146,22)))</f>
        <v/>
      </c>
      <c r="D26" s="75">
        <f>IF(B26="","",INDEX('Food List'!$M$1:$M$146,SMALL('Food List'!$N$5:$N$146,22)))</f>
        <v/>
      </c>
      <c r="E26" s="74">
        <f>IF(B26="","",INDEX('Food List'!$D$1:$D$146,SMALL('Food List'!$N$5:$N$146,22)))</f>
        <v/>
      </c>
      <c r="G26" s="18" t="inlineStr">
        <is>
          <t>☐</t>
        </is>
      </c>
      <c r="H26" s="40" t="n"/>
    </row>
    <row r="27">
      <c r="A27" s="18">
        <f>IF(B27="","","☐")</f>
        <v/>
      </c>
      <c r="B27" s="74">
        <f>IFERROR(INDEX('Food List'!$B$1:$B$146,SMALL('Food List'!$N$5:$N$146,23)),"")</f>
        <v/>
      </c>
      <c r="C27" s="74">
        <f>IF(B27="","",INDEX('Food List'!$C$1:$C$146,SMALL('Food List'!$N$5:$N$146,23)))</f>
        <v/>
      </c>
      <c r="D27" s="75">
        <f>IF(B27="","",INDEX('Food List'!$M$1:$M$146,SMALL('Food List'!$N$5:$N$146,23)))</f>
        <v/>
      </c>
      <c r="E27" s="74">
        <f>IF(B27="","",INDEX('Food List'!$D$1:$D$146,SMALL('Food List'!$N$5:$N$146,23)))</f>
        <v/>
      </c>
      <c r="G27" s="18" t="inlineStr">
        <is>
          <t>☐</t>
        </is>
      </c>
      <c r="H27" s="40" t="n"/>
    </row>
    <row r="28">
      <c r="A28" s="18">
        <f>IF(B28="","","☐")</f>
        <v/>
      </c>
      <c r="B28" s="74">
        <f>IFERROR(INDEX('Food List'!$B$1:$B$146,SMALL('Food List'!$N$5:$N$146,24)),"")</f>
        <v/>
      </c>
      <c r="C28" s="74">
        <f>IF(B28="","",INDEX('Food List'!$C$1:$C$146,SMALL('Food List'!$N$5:$N$146,24)))</f>
        <v/>
      </c>
      <c r="D28" s="75">
        <f>IF(B28="","",INDEX('Food List'!$M$1:$M$146,SMALL('Food List'!$N$5:$N$146,24)))</f>
        <v/>
      </c>
      <c r="E28" s="74">
        <f>IF(B28="","",INDEX('Food List'!$D$1:$D$146,SMALL('Food List'!$N$5:$N$146,24)))</f>
        <v/>
      </c>
      <c r="G28" s="18" t="inlineStr">
        <is>
          <t>☐</t>
        </is>
      </c>
      <c r="H28" s="40" t="n"/>
    </row>
    <row r="29">
      <c r="A29" s="18">
        <f>IF(B29="","","☐")</f>
        <v/>
      </c>
      <c r="B29" s="74">
        <f>IFERROR(INDEX('Food List'!$B$1:$B$146,SMALL('Food List'!$N$5:$N$146,25)),"")</f>
        <v/>
      </c>
      <c r="C29" s="74">
        <f>IF(B29="","",INDEX('Food List'!$C$1:$C$146,SMALL('Food List'!$N$5:$N$146,25)))</f>
        <v/>
      </c>
      <c r="D29" s="75">
        <f>IF(B29="","",INDEX('Food List'!$M$1:$M$146,SMALL('Food List'!$N$5:$N$146,25)))</f>
        <v/>
      </c>
      <c r="E29" s="74">
        <f>IF(B29="","",INDEX('Food List'!$D$1:$D$146,SMALL('Food List'!$N$5:$N$146,25)))</f>
        <v/>
      </c>
      <c r="G29" s="18" t="inlineStr">
        <is>
          <t>☐</t>
        </is>
      </c>
      <c r="H29" s="40" t="n"/>
    </row>
    <row r="30">
      <c r="A30" s="18">
        <f>IF(B30="","","☐")</f>
        <v/>
      </c>
      <c r="B30" s="74">
        <f>IFERROR(INDEX('Food List'!$B$1:$B$146,SMALL('Food List'!$N$5:$N$146,26)),"")</f>
        <v/>
      </c>
      <c r="C30" s="74">
        <f>IF(B30="","",INDEX('Food List'!$C$1:$C$146,SMALL('Food List'!$N$5:$N$146,26)))</f>
        <v/>
      </c>
      <c r="D30" s="75">
        <f>IF(B30="","",INDEX('Food List'!$M$1:$M$146,SMALL('Food List'!$N$5:$N$146,26)))</f>
        <v/>
      </c>
      <c r="E30" s="74">
        <f>IF(B30="","",INDEX('Food List'!$D$1:$D$146,SMALL('Food List'!$N$5:$N$146,26)))</f>
        <v/>
      </c>
      <c r="G30" s="18" t="inlineStr">
        <is>
          <t>☐</t>
        </is>
      </c>
      <c r="H30" s="40" t="n"/>
    </row>
    <row r="31">
      <c r="A31" s="18">
        <f>IF(B31="","","☐")</f>
        <v/>
      </c>
      <c r="B31" s="74">
        <f>IFERROR(INDEX('Food List'!$B$1:$B$146,SMALL('Food List'!$N$5:$N$146,27)),"")</f>
        <v/>
      </c>
      <c r="C31" s="74">
        <f>IF(B31="","",INDEX('Food List'!$C$1:$C$146,SMALL('Food List'!$N$5:$N$146,27)))</f>
        <v/>
      </c>
      <c r="D31" s="75">
        <f>IF(B31="","",INDEX('Food List'!$M$1:$M$146,SMALL('Food List'!$N$5:$N$146,27)))</f>
        <v/>
      </c>
      <c r="E31" s="74">
        <f>IF(B31="","",INDEX('Food List'!$D$1:$D$146,SMALL('Food List'!$N$5:$N$146,27)))</f>
        <v/>
      </c>
      <c r="G31" s="18" t="inlineStr">
        <is>
          <t>☐</t>
        </is>
      </c>
      <c r="H31" s="40" t="n"/>
    </row>
    <row r="32">
      <c r="A32" s="18">
        <f>IF(B32="","","☐")</f>
        <v/>
      </c>
      <c r="B32" s="74">
        <f>IFERROR(INDEX('Food List'!$B$1:$B$146,SMALL('Food List'!$N$5:$N$146,28)),"")</f>
        <v/>
      </c>
      <c r="C32" s="74">
        <f>IF(B32="","",INDEX('Food List'!$C$1:$C$146,SMALL('Food List'!$N$5:$N$146,28)))</f>
        <v/>
      </c>
      <c r="D32" s="75">
        <f>IF(B32="","",INDEX('Food List'!$M$1:$M$146,SMALL('Food List'!$N$5:$N$146,28)))</f>
        <v/>
      </c>
      <c r="E32" s="74">
        <f>IF(B32="","",INDEX('Food List'!$D$1:$D$146,SMALL('Food List'!$N$5:$N$146,28)))</f>
        <v/>
      </c>
      <c r="G32" s="18" t="inlineStr">
        <is>
          <t>☐</t>
        </is>
      </c>
      <c r="H32" s="40" t="n"/>
    </row>
    <row r="33">
      <c r="A33" s="18">
        <f>IF(B33="","","☐")</f>
        <v/>
      </c>
      <c r="B33" s="74">
        <f>IFERROR(INDEX('Food List'!$B$1:$B$146,SMALL('Food List'!$N$5:$N$146,29)),"")</f>
        <v/>
      </c>
      <c r="C33" s="74">
        <f>IF(B33="","",INDEX('Food List'!$C$1:$C$146,SMALL('Food List'!$N$5:$N$146,29)))</f>
        <v/>
      </c>
      <c r="D33" s="75">
        <f>IF(B33="","",INDEX('Food List'!$M$1:$M$146,SMALL('Food List'!$N$5:$N$146,29)))</f>
        <v/>
      </c>
      <c r="E33" s="74">
        <f>IF(B33="","",INDEX('Food List'!$D$1:$D$146,SMALL('Food List'!$N$5:$N$146,29)))</f>
        <v/>
      </c>
      <c r="G33" s="18" t="inlineStr">
        <is>
          <t>☐</t>
        </is>
      </c>
      <c r="H33" s="40" t="n"/>
    </row>
    <row r="34">
      <c r="A34" s="18">
        <f>IF(B34="","","☐")</f>
        <v/>
      </c>
      <c r="B34" s="74">
        <f>IFERROR(INDEX('Food List'!$B$1:$B$146,SMALL('Food List'!$N$5:$N$146,30)),"")</f>
        <v/>
      </c>
      <c r="C34" s="74">
        <f>IF(B34="","",INDEX('Food List'!$C$1:$C$146,SMALL('Food List'!$N$5:$N$146,30)))</f>
        <v/>
      </c>
      <c r="D34" s="75">
        <f>IF(B34="","",INDEX('Food List'!$M$1:$M$146,SMALL('Food List'!$N$5:$N$146,30)))</f>
        <v/>
      </c>
      <c r="E34" s="74">
        <f>IF(B34="","",INDEX('Food List'!$D$1:$D$146,SMALL('Food List'!$N$5:$N$146,30)))</f>
        <v/>
      </c>
      <c r="G34" s="18" t="inlineStr">
        <is>
          <t>☐</t>
        </is>
      </c>
      <c r="H34" s="40" t="n"/>
    </row>
    <row r="35">
      <c r="A35" s="18">
        <f>IF(B35="","","☐")</f>
        <v/>
      </c>
      <c r="B35" s="74">
        <f>IFERROR(INDEX('Food List'!$B$1:$B$146,SMALL('Food List'!$N$5:$N$146,31)),"")</f>
        <v/>
      </c>
      <c r="C35" s="74">
        <f>IF(B35="","",INDEX('Food List'!$C$1:$C$146,SMALL('Food List'!$N$5:$N$146,31)))</f>
        <v/>
      </c>
      <c r="D35" s="75">
        <f>IF(B35="","",INDEX('Food List'!$M$1:$M$146,SMALL('Food List'!$N$5:$N$146,31)))</f>
        <v/>
      </c>
      <c r="E35" s="74">
        <f>IF(B35="","",INDEX('Food List'!$D$1:$D$146,SMALL('Food List'!$N$5:$N$146,31)))</f>
        <v/>
      </c>
    </row>
    <row r="36">
      <c r="A36" s="18">
        <f>IF(B36="","","☐")</f>
        <v/>
      </c>
      <c r="B36" s="74">
        <f>IFERROR(INDEX('Food List'!$B$1:$B$146,SMALL('Food List'!$N$5:$N$146,32)),"")</f>
        <v/>
      </c>
      <c r="C36" s="74">
        <f>IF(B36="","",INDEX('Food List'!$C$1:$C$146,SMALL('Food List'!$N$5:$N$146,32)))</f>
        <v/>
      </c>
      <c r="D36" s="75">
        <f>IF(B36="","",INDEX('Food List'!$M$1:$M$146,SMALL('Food List'!$N$5:$N$146,32)))</f>
        <v/>
      </c>
      <c r="E36" s="74">
        <f>IF(B36="","",INDEX('Food List'!$D$1:$D$146,SMALL('Food List'!$N$5:$N$146,32)))</f>
        <v/>
      </c>
    </row>
    <row r="37">
      <c r="A37" s="18">
        <f>IF(B37="","","☐")</f>
        <v/>
      </c>
      <c r="B37" s="74">
        <f>IFERROR(INDEX('Food List'!$B$1:$B$146,SMALL('Food List'!$N$5:$N$146,33)),"")</f>
        <v/>
      </c>
      <c r="C37" s="74">
        <f>IF(B37="","",INDEX('Food List'!$C$1:$C$146,SMALL('Food List'!$N$5:$N$146,33)))</f>
        <v/>
      </c>
      <c r="D37" s="75">
        <f>IF(B37="","",INDEX('Food List'!$M$1:$M$146,SMALL('Food List'!$N$5:$N$146,33)))</f>
        <v/>
      </c>
      <c r="E37" s="74">
        <f>IF(B37="","",INDEX('Food List'!$D$1:$D$146,SMALL('Food List'!$N$5:$N$146,33)))</f>
        <v/>
      </c>
    </row>
    <row r="38">
      <c r="A38" s="18">
        <f>IF(B38="","","☐")</f>
        <v/>
      </c>
      <c r="B38" s="74">
        <f>IFERROR(INDEX('Food List'!$B$1:$B$146,SMALL('Food List'!$N$5:$N$146,34)),"")</f>
        <v/>
      </c>
      <c r="C38" s="74">
        <f>IF(B38="","",INDEX('Food List'!$C$1:$C$146,SMALL('Food List'!$N$5:$N$146,34)))</f>
        <v/>
      </c>
      <c r="D38" s="75">
        <f>IF(B38="","",INDEX('Food List'!$M$1:$M$146,SMALL('Food List'!$N$5:$N$146,34)))</f>
        <v/>
      </c>
      <c r="E38" s="74">
        <f>IF(B38="","",INDEX('Food List'!$D$1:$D$146,SMALL('Food List'!$N$5:$N$146,34)))</f>
        <v/>
      </c>
    </row>
    <row r="39">
      <c r="A39" s="18">
        <f>IF(B39="","","☐")</f>
        <v/>
      </c>
      <c r="B39" s="74">
        <f>IFERROR(INDEX('Food List'!$B$1:$B$146,SMALL('Food List'!$N$5:$N$146,35)),"")</f>
        <v/>
      </c>
      <c r="C39" s="74">
        <f>IF(B39="","",INDEX('Food List'!$C$1:$C$146,SMALL('Food List'!$N$5:$N$146,35)))</f>
        <v/>
      </c>
      <c r="D39" s="75">
        <f>IF(B39="","",INDEX('Food List'!$M$1:$M$146,SMALL('Food List'!$N$5:$N$146,35)))</f>
        <v/>
      </c>
      <c r="E39" s="74">
        <f>IF(B39="","",INDEX('Food List'!$D$1:$D$146,SMALL('Food List'!$N$5:$N$146,35)))</f>
        <v/>
      </c>
    </row>
    <row r="40">
      <c r="A40" s="18">
        <f>IF(B40="","","☐")</f>
        <v/>
      </c>
      <c r="B40" s="74">
        <f>IFERROR(INDEX('Food List'!$B$1:$B$146,SMALL('Food List'!$N$5:$N$146,36)),"")</f>
        <v/>
      </c>
      <c r="C40" s="74">
        <f>IF(B40="","",INDEX('Food List'!$C$1:$C$146,SMALL('Food List'!$N$5:$N$146,36)))</f>
        <v/>
      </c>
      <c r="D40" s="75">
        <f>IF(B40="","",INDEX('Food List'!$M$1:$M$146,SMALL('Food List'!$N$5:$N$146,36)))</f>
        <v/>
      </c>
      <c r="E40" s="74">
        <f>IF(B40="","",INDEX('Food List'!$D$1:$D$146,SMALL('Food List'!$N$5:$N$146,36)))</f>
        <v/>
      </c>
    </row>
    <row r="41">
      <c r="A41" s="18">
        <f>IF(B41="","","☐")</f>
        <v/>
      </c>
      <c r="B41" s="74">
        <f>IFERROR(INDEX('Food List'!$B$1:$B$146,SMALL('Food List'!$N$5:$N$146,37)),"")</f>
        <v/>
      </c>
      <c r="C41" s="74">
        <f>IF(B41="","",INDEX('Food List'!$C$1:$C$146,SMALL('Food List'!$N$5:$N$146,37)))</f>
        <v/>
      </c>
      <c r="D41" s="75">
        <f>IF(B41="","",INDEX('Food List'!$M$1:$M$146,SMALL('Food List'!$N$5:$N$146,37)))</f>
        <v/>
      </c>
      <c r="E41" s="74">
        <f>IF(B41="","",INDEX('Food List'!$D$1:$D$146,SMALL('Food List'!$N$5:$N$146,37)))</f>
        <v/>
      </c>
    </row>
    <row r="42">
      <c r="A42" s="18">
        <f>IF(B42="","","☐")</f>
        <v/>
      </c>
      <c r="B42" s="74">
        <f>IFERROR(INDEX('Food List'!$B$1:$B$146,SMALL('Food List'!$N$5:$N$146,38)),"")</f>
        <v/>
      </c>
      <c r="C42" s="74">
        <f>IF(B42="","",INDEX('Food List'!$C$1:$C$146,SMALL('Food List'!$N$5:$N$146,38)))</f>
        <v/>
      </c>
      <c r="D42" s="75">
        <f>IF(B42="","",INDEX('Food List'!$M$1:$M$146,SMALL('Food List'!$N$5:$N$146,38)))</f>
        <v/>
      </c>
      <c r="E42" s="74">
        <f>IF(B42="","",INDEX('Food List'!$D$1:$D$146,SMALL('Food List'!$N$5:$N$146,38)))</f>
        <v/>
      </c>
    </row>
    <row r="43">
      <c r="A43" s="18">
        <f>IF(B43="","","☐")</f>
        <v/>
      </c>
      <c r="B43" s="74">
        <f>IFERROR(INDEX('Food List'!$B$1:$B$146,SMALL('Food List'!$N$5:$N$146,39)),"")</f>
        <v/>
      </c>
      <c r="C43" s="74">
        <f>IF(B43="","",INDEX('Food List'!$C$1:$C$146,SMALL('Food List'!$N$5:$N$146,39)))</f>
        <v/>
      </c>
      <c r="D43" s="75">
        <f>IF(B43="","",INDEX('Food List'!$M$1:$M$146,SMALL('Food List'!$N$5:$N$146,39)))</f>
        <v/>
      </c>
      <c r="E43" s="74">
        <f>IF(B43="","",INDEX('Food List'!$D$1:$D$146,SMALL('Food List'!$N$5:$N$146,39)))</f>
        <v/>
      </c>
    </row>
    <row r="44">
      <c r="A44" s="18">
        <f>IF(B44="","","☐")</f>
        <v/>
      </c>
      <c r="B44" s="74">
        <f>IFERROR(INDEX('Food List'!$B$1:$B$146,SMALL('Food List'!$N$5:$N$146,40)),"")</f>
        <v/>
      </c>
      <c r="C44" s="74">
        <f>IF(B44="","",INDEX('Food List'!$C$1:$C$146,SMALL('Food List'!$N$5:$N$146,40)))</f>
        <v/>
      </c>
      <c r="D44" s="75">
        <f>IF(B44="","",INDEX('Food List'!$M$1:$M$146,SMALL('Food List'!$N$5:$N$146,40)))</f>
        <v/>
      </c>
      <c r="E44" s="74">
        <f>IF(B44="","",INDEX('Food List'!$D$1:$D$146,SMALL('Food List'!$N$5:$N$146,40)))</f>
        <v/>
      </c>
    </row>
    <row r="45">
      <c r="A45" s="18">
        <f>IF(B45="","","☐")</f>
        <v/>
      </c>
      <c r="B45" s="74">
        <f>IFERROR(INDEX('Food List'!$B$1:$B$146,SMALL('Food List'!$N$5:$N$146,41)),"")</f>
        <v/>
      </c>
      <c r="C45" s="74">
        <f>IF(B45="","",INDEX('Food List'!$C$1:$C$146,SMALL('Food List'!$N$5:$N$146,41)))</f>
        <v/>
      </c>
      <c r="D45" s="75">
        <f>IF(B45="","",INDEX('Food List'!$M$1:$M$146,SMALL('Food List'!$N$5:$N$146,41)))</f>
        <v/>
      </c>
      <c r="E45" s="74">
        <f>IF(B45="","",INDEX('Food List'!$D$1:$D$146,SMALL('Food List'!$N$5:$N$146,41)))</f>
        <v/>
      </c>
    </row>
    <row r="46">
      <c r="A46" s="18">
        <f>IF(B46="","","☐")</f>
        <v/>
      </c>
      <c r="B46" s="74">
        <f>IFERROR(INDEX('Food List'!$B$1:$B$146,SMALL('Food List'!$N$5:$N$146,42)),"")</f>
        <v/>
      </c>
      <c r="C46" s="74">
        <f>IF(B46="","",INDEX('Food List'!$C$1:$C$146,SMALL('Food List'!$N$5:$N$146,42)))</f>
        <v/>
      </c>
      <c r="D46" s="75">
        <f>IF(B46="","",INDEX('Food List'!$M$1:$M$146,SMALL('Food List'!$N$5:$N$146,42)))</f>
        <v/>
      </c>
      <c r="E46" s="74">
        <f>IF(B46="","",INDEX('Food List'!$D$1:$D$146,SMALL('Food List'!$N$5:$N$146,42)))</f>
        <v/>
      </c>
    </row>
    <row r="47">
      <c r="A47" s="18">
        <f>IF(B47="","","☐")</f>
        <v/>
      </c>
      <c r="B47" s="74">
        <f>IFERROR(INDEX('Food List'!$B$1:$B$146,SMALL('Food List'!$N$5:$N$146,43)),"")</f>
        <v/>
      </c>
      <c r="C47" s="74">
        <f>IF(B47="","",INDEX('Food List'!$C$1:$C$146,SMALL('Food List'!$N$5:$N$146,43)))</f>
        <v/>
      </c>
      <c r="D47" s="75">
        <f>IF(B47="","",INDEX('Food List'!$M$1:$M$146,SMALL('Food List'!$N$5:$N$146,43)))</f>
        <v/>
      </c>
      <c r="E47" s="74">
        <f>IF(B47="","",INDEX('Food List'!$D$1:$D$146,SMALL('Food List'!$N$5:$N$146,43)))</f>
        <v/>
      </c>
    </row>
    <row r="48">
      <c r="A48" s="18">
        <f>IF(B48="","","☐")</f>
        <v/>
      </c>
      <c r="B48" s="74">
        <f>IFERROR(INDEX('Food List'!$B$1:$B$146,SMALL('Food List'!$N$5:$N$146,44)),"")</f>
        <v/>
      </c>
      <c r="C48" s="74">
        <f>IF(B48="","",INDEX('Food List'!$C$1:$C$146,SMALL('Food List'!$N$5:$N$146,44)))</f>
        <v/>
      </c>
      <c r="D48" s="75">
        <f>IF(B48="","",INDEX('Food List'!$M$1:$M$146,SMALL('Food List'!$N$5:$N$146,44)))</f>
        <v/>
      </c>
      <c r="E48" s="74">
        <f>IF(B48="","",INDEX('Food List'!$D$1:$D$146,SMALL('Food List'!$N$5:$N$146,44)))</f>
        <v/>
      </c>
    </row>
    <row r="49">
      <c r="A49" s="18">
        <f>IF(B49="","","☐")</f>
        <v/>
      </c>
      <c r="B49" s="74">
        <f>IFERROR(INDEX('Food List'!$B$1:$B$146,SMALL('Food List'!$N$5:$N$146,45)),"")</f>
        <v/>
      </c>
      <c r="C49" s="74">
        <f>IF(B49="","",INDEX('Food List'!$C$1:$C$146,SMALL('Food List'!$N$5:$N$146,45)))</f>
        <v/>
      </c>
      <c r="D49" s="75">
        <f>IF(B49="","",INDEX('Food List'!$M$1:$M$146,SMALL('Food List'!$N$5:$N$146,45)))</f>
        <v/>
      </c>
      <c r="E49" s="74">
        <f>IF(B49="","",INDEX('Food List'!$D$1:$D$146,SMALL('Food List'!$N$5:$N$146,45)))</f>
        <v/>
      </c>
    </row>
    <row r="50">
      <c r="A50" s="18">
        <f>IF(B50="","","☐")</f>
        <v/>
      </c>
      <c r="B50" s="74">
        <f>IFERROR(INDEX('Food List'!$B$1:$B$146,SMALL('Food List'!$N$5:$N$146,46)),"")</f>
        <v/>
      </c>
      <c r="C50" s="74">
        <f>IF(B50="","",INDEX('Food List'!$C$1:$C$146,SMALL('Food List'!$N$5:$N$146,46)))</f>
        <v/>
      </c>
      <c r="D50" s="75">
        <f>IF(B50="","",INDEX('Food List'!$M$1:$M$146,SMALL('Food List'!$N$5:$N$146,46)))</f>
        <v/>
      </c>
      <c r="E50" s="74">
        <f>IF(B50="","",INDEX('Food List'!$D$1:$D$146,SMALL('Food List'!$N$5:$N$146,46)))</f>
        <v/>
      </c>
    </row>
    <row r="51">
      <c r="A51" s="18">
        <f>IF(B51="","","☐")</f>
        <v/>
      </c>
      <c r="B51" s="74">
        <f>IFERROR(INDEX('Food List'!$B$1:$B$146,SMALL('Food List'!$N$5:$N$146,47)),"")</f>
        <v/>
      </c>
      <c r="C51" s="74">
        <f>IF(B51="","",INDEX('Food List'!$C$1:$C$146,SMALL('Food List'!$N$5:$N$146,47)))</f>
        <v/>
      </c>
      <c r="D51" s="75">
        <f>IF(B51="","",INDEX('Food List'!$M$1:$M$146,SMALL('Food List'!$N$5:$N$146,47)))</f>
        <v/>
      </c>
      <c r="E51" s="74">
        <f>IF(B51="","",INDEX('Food List'!$D$1:$D$146,SMALL('Food List'!$N$5:$N$146,47)))</f>
        <v/>
      </c>
    </row>
    <row r="52">
      <c r="A52" s="18">
        <f>IF(B52="","","☐")</f>
        <v/>
      </c>
      <c r="B52" s="74">
        <f>IFERROR(INDEX('Food List'!$B$1:$B$146,SMALL('Food List'!$N$5:$N$146,48)),"")</f>
        <v/>
      </c>
      <c r="C52" s="74">
        <f>IF(B52="","",INDEX('Food List'!$C$1:$C$146,SMALL('Food List'!$N$5:$N$146,48)))</f>
        <v/>
      </c>
      <c r="D52" s="75">
        <f>IF(B52="","",INDEX('Food List'!$M$1:$M$146,SMALL('Food List'!$N$5:$N$146,48)))</f>
        <v/>
      </c>
      <c r="E52" s="74">
        <f>IF(B52="","",INDEX('Food List'!$D$1:$D$146,SMALL('Food List'!$N$5:$N$146,48)))</f>
        <v/>
      </c>
    </row>
    <row r="53">
      <c r="A53" s="18">
        <f>IF(B53="","","☐")</f>
        <v/>
      </c>
      <c r="B53" s="74">
        <f>IFERROR(INDEX('Food List'!$B$1:$B$146,SMALL('Food List'!$N$5:$N$146,49)),"")</f>
        <v/>
      </c>
      <c r="C53" s="74">
        <f>IF(B53="","",INDEX('Food List'!$C$1:$C$146,SMALL('Food List'!$N$5:$N$146,49)))</f>
        <v/>
      </c>
      <c r="D53" s="75">
        <f>IF(B53="","",INDEX('Food List'!$M$1:$M$146,SMALL('Food List'!$N$5:$N$146,49)))</f>
        <v/>
      </c>
      <c r="E53" s="74">
        <f>IF(B53="","",INDEX('Food List'!$D$1:$D$146,SMALL('Food List'!$N$5:$N$146,49)))</f>
        <v/>
      </c>
    </row>
    <row r="54">
      <c r="A54" s="18">
        <f>IF(B54="","","☐")</f>
        <v/>
      </c>
      <c r="B54" s="74">
        <f>IFERROR(INDEX('Food List'!$B$1:$B$146,SMALL('Food List'!$N$5:$N$146,50)),"")</f>
        <v/>
      </c>
      <c r="C54" s="74">
        <f>IF(B54="","",INDEX('Food List'!$C$1:$C$146,SMALL('Food List'!$N$5:$N$146,50)))</f>
        <v/>
      </c>
      <c r="D54" s="75">
        <f>IF(B54="","",INDEX('Food List'!$M$1:$M$146,SMALL('Food List'!$N$5:$N$146,50)))</f>
        <v/>
      </c>
      <c r="E54" s="74">
        <f>IF(B54="","",INDEX('Food List'!$D$1:$D$146,SMALL('Food List'!$N$5:$N$146,50)))</f>
        <v/>
      </c>
    </row>
    <row r="55">
      <c r="A55" s="18">
        <f>IF(B55="","","☐")</f>
        <v/>
      </c>
      <c r="B55" s="74">
        <f>IFERROR(INDEX('Food List'!$B$1:$B$146,SMALL('Food List'!$N$5:$N$146,51)),"")</f>
        <v/>
      </c>
      <c r="C55" s="74">
        <f>IF(B55="","",INDEX('Food List'!$C$1:$C$146,SMALL('Food List'!$N$5:$N$146,51)))</f>
        <v/>
      </c>
      <c r="D55" s="75">
        <f>IF(B55="","",INDEX('Food List'!$M$1:$M$146,SMALL('Food List'!$N$5:$N$146,51)))</f>
        <v/>
      </c>
      <c r="E55" s="74">
        <f>IF(B55="","",INDEX('Food List'!$D$1:$D$146,SMALL('Food List'!$N$5:$N$146,51)))</f>
        <v/>
      </c>
    </row>
    <row r="56">
      <c r="A56" s="18">
        <f>IF(B56="","","☐")</f>
        <v/>
      </c>
      <c r="B56" s="74">
        <f>IFERROR(INDEX('Food List'!$B$1:$B$146,SMALL('Food List'!$N$5:$N$146,52)),"")</f>
        <v/>
      </c>
      <c r="C56" s="74">
        <f>IF(B56="","",INDEX('Food List'!$C$1:$C$146,SMALL('Food List'!$N$5:$N$146,52)))</f>
        <v/>
      </c>
      <c r="D56" s="75">
        <f>IF(B56="","",INDEX('Food List'!$M$1:$M$146,SMALL('Food List'!$N$5:$N$146,52)))</f>
        <v/>
      </c>
      <c r="E56" s="74">
        <f>IF(B56="","",INDEX('Food List'!$D$1:$D$146,SMALL('Food List'!$N$5:$N$146,52)))</f>
        <v/>
      </c>
    </row>
    <row r="57">
      <c r="A57" s="18">
        <f>IF(B57="","","☐")</f>
        <v/>
      </c>
      <c r="B57" s="74">
        <f>IFERROR(INDEX('Food List'!$B$1:$B$146,SMALL('Food List'!$N$5:$N$146,53)),"")</f>
        <v/>
      </c>
      <c r="C57" s="74">
        <f>IF(B57="","",INDEX('Food List'!$C$1:$C$146,SMALL('Food List'!$N$5:$N$146,53)))</f>
        <v/>
      </c>
      <c r="D57" s="75">
        <f>IF(B57="","",INDEX('Food List'!$M$1:$M$146,SMALL('Food List'!$N$5:$N$146,53)))</f>
        <v/>
      </c>
      <c r="E57" s="74">
        <f>IF(B57="","",INDEX('Food List'!$D$1:$D$146,SMALL('Food List'!$N$5:$N$146,53)))</f>
        <v/>
      </c>
    </row>
    <row r="58">
      <c r="A58" s="18">
        <f>IF(B58="","","☐")</f>
        <v/>
      </c>
      <c r="B58" s="74">
        <f>IFERROR(INDEX('Food List'!$B$1:$B$146,SMALL('Food List'!$N$5:$N$146,54)),"")</f>
        <v/>
      </c>
      <c r="C58" s="74">
        <f>IF(B58="","",INDEX('Food List'!$C$1:$C$146,SMALL('Food List'!$N$5:$N$146,54)))</f>
        <v/>
      </c>
      <c r="D58" s="75">
        <f>IF(B58="","",INDEX('Food List'!$M$1:$M$146,SMALL('Food List'!$N$5:$N$146,54)))</f>
        <v/>
      </c>
      <c r="E58" s="74">
        <f>IF(B58="","",INDEX('Food List'!$D$1:$D$146,SMALL('Food List'!$N$5:$N$146,54)))</f>
        <v/>
      </c>
    </row>
    <row r="59">
      <c r="A59" s="18">
        <f>IF(B59="","","☐")</f>
        <v/>
      </c>
      <c r="B59" s="74">
        <f>IFERROR(INDEX('Food List'!$B$1:$B$146,SMALL('Food List'!$N$5:$N$146,55)),"")</f>
        <v/>
      </c>
      <c r="C59" s="74">
        <f>IF(B59="","",INDEX('Food List'!$C$1:$C$146,SMALL('Food List'!$N$5:$N$146,55)))</f>
        <v/>
      </c>
      <c r="D59" s="75">
        <f>IF(B59="","",INDEX('Food List'!$M$1:$M$146,SMALL('Food List'!$N$5:$N$146,55)))</f>
        <v/>
      </c>
      <c r="E59" s="74">
        <f>IF(B59="","",INDEX('Food List'!$D$1:$D$146,SMALL('Food List'!$N$5:$N$146,55)))</f>
        <v/>
      </c>
    </row>
    <row r="60">
      <c r="A60" s="18">
        <f>IF(B60="","","☐")</f>
        <v/>
      </c>
      <c r="B60" s="74">
        <f>IFERROR(INDEX('Food List'!$B$1:$B$146,SMALL('Food List'!$N$5:$N$146,56)),"")</f>
        <v/>
      </c>
      <c r="C60" s="74">
        <f>IF(B60="","",INDEX('Food List'!$C$1:$C$146,SMALL('Food List'!$N$5:$N$146,56)))</f>
        <v/>
      </c>
      <c r="D60" s="75">
        <f>IF(B60="","",INDEX('Food List'!$M$1:$M$146,SMALL('Food List'!$N$5:$N$146,56)))</f>
        <v/>
      </c>
      <c r="E60" s="74">
        <f>IF(B60="","",INDEX('Food List'!$D$1:$D$146,SMALL('Food List'!$N$5:$N$146,56)))</f>
        <v/>
      </c>
    </row>
    <row r="61">
      <c r="A61" s="18">
        <f>IF(B61="","","☐")</f>
        <v/>
      </c>
      <c r="B61" s="74">
        <f>IFERROR(INDEX('Food List'!$B$1:$B$146,SMALL('Food List'!$N$5:$N$146,57)),"")</f>
        <v/>
      </c>
      <c r="C61" s="74">
        <f>IF(B61="","",INDEX('Food List'!$C$1:$C$146,SMALL('Food List'!$N$5:$N$146,57)))</f>
        <v/>
      </c>
      <c r="D61" s="75">
        <f>IF(B61="","",INDEX('Food List'!$M$1:$M$146,SMALL('Food List'!$N$5:$N$146,57)))</f>
        <v/>
      </c>
      <c r="E61" s="74">
        <f>IF(B61="","",INDEX('Food List'!$D$1:$D$146,SMALL('Food List'!$N$5:$N$146,57)))</f>
        <v/>
      </c>
    </row>
    <row r="62">
      <c r="A62" s="18">
        <f>IF(B62="","","☐")</f>
        <v/>
      </c>
      <c r="B62" s="74">
        <f>IFERROR(INDEX('Food List'!$B$1:$B$146,SMALL('Food List'!$N$5:$N$146,58)),"")</f>
        <v/>
      </c>
      <c r="C62" s="74">
        <f>IF(B62="","",INDEX('Food List'!$C$1:$C$146,SMALL('Food List'!$N$5:$N$146,58)))</f>
        <v/>
      </c>
      <c r="D62" s="75">
        <f>IF(B62="","",INDEX('Food List'!$M$1:$M$146,SMALL('Food List'!$N$5:$N$146,58)))</f>
        <v/>
      </c>
      <c r="E62" s="74">
        <f>IF(B62="","",INDEX('Food List'!$D$1:$D$146,SMALL('Food List'!$N$5:$N$146,58)))</f>
        <v/>
      </c>
    </row>
    <row r="63">
      <c r="A63" s="18">
        <f>IF(B63="","","☐")</f>
        <v/>
      </c>
      <c r="B63" s="74">
        <f>IFERROR(INDEX('Food List'!$B$1:$B$146,SMALL('Food List'!$N$5:$N$146,59)),"")</f>
        <v/>
      </c>
      <c r="C63" s="74">
        <f>IF(B63="","",INDEX('Food List'!$C$1:$C$146,SMALL('Food List'!$N$5:$N$146,59)))</f>
        <v/>
      </c>
      <c r="D63" s="75">
        <f>IF(B63="","",INDEX('Food List'!$M$1:$M$146,SMALL('Food List'!$N$5:$N$146,59)))</f>
        <v/>
      </c>
      <c r="E63" s="74">
        <f>IF(B63="","",INDEX('Food List'!$D$1:$D$146,SMALL('Food List'!$N$5:$N$146,59)))</f>
        <v/>
      </c>
    </row>
    <row r="64">
      <c r="A64" s="18">
        <f>IF(B64="","","☐")</f>
        <v/>
      </c>
      <c r="B64" s="74">
        <f>IFERROR(INDEX('Food List'!$B$1:$B$146,SMALL('Food List'!$N$5:$N$146,60)),"")</f>
        <v/>
      </c>
      <c r="C64" s="74">
        <f>IF(B64="","",INDEX('Food List'!$C$1:$C$146,SMALL('Food List'!$N$5:$N$146,60)))</f>
        <v/>
      </c>
      <c r="D64" s="75">
        <f>IF(B64="","",INDEX('Food List'!$M$1:$M$146,SMALL('Food List'!$N$5:$N$146,60)))</f>
        <v/>
      </c>
      <c r="E64" s="74">
        <f>IF(B64="","",INDEX('Food List'!$D$1:$D$146,SMALL('Food List'!$N$5:$N$146,60)))</f>
        <v/>
      </c>
    </row>
    <row r="65">
      <c r="A65" s="18">
        <f>IF(B65="","","☐")</f>
        <v/>
      </c>
      <c r="B65" s="74">
        <f>IFERROR(INDEX('Food List'!$B$1:$B$146,SMALL('Food List'!$N$5:$N$146,61)),"")</f>
        <v/>
      </c>
      <c r="C65" s="74">
        <f>IF(B65="","",INDEX('Food List'!$C$1:$C$146,SMALL('Food List'!$N$5:$N$146,61)))</f>
        <v/>
      </c>
      <c r="D65" s="75">
        <f>IF(B65="","",INDEX('Food List'!$M$1:$M$146,SMALL('Food List'!$N$5:$N$146,61)))</f>
        <v/>
      </c>
      <c r="E65" s="74">
        <f>IF(B65="","",INDEX('Food List'!$D$1:$D$146,SMALL('Food List'!$N$5:$N$146,61)))</f>
        <v/>
      </c>
    </row>
    <row r="66">
      <c r="A66" s="18">
        <f>IF(B66="","","☐")</f>
        <v/>
      </c>
      <c r="B66" s="74">
        <f>IFERROR(INDEX('Food List'!$B$1:$B$146,SMALL('Food List'!$N$5:$N$146,62)),"")</f>
        <v/>
      </c>
      <c r="C66" s="74">
        <f>IF(B66="","",INDEX('Food List'!$C$1:$C$146,SMALL('Food List'!$N$5:$N$146,62)))</f>
        <v/>
      </c>
      <c r="D66" s="75">
        <f>IF(B66="","",INDEX('Food List'!$M$1:$M$146,SMALL('Food List'!$N$5:$N$146,62)))</f>
        <v/>
      </c>
      <c r="E66" s="74">
        <f>IF(B66="","",INDEX('Food List'!$D$1:$D$146,SMALL('Food List'!$N$5:$N$146,62)))</f>
        <v/>
      </c>
    </row>
    <row r="67">
      <c r="A67" s="18">
        <f>IF(B67="","","☐")</f>
        <v/>
      </c>
      <c r="B67" s="74">
        <f>IFERROR(INDEX('Food List'!$B$1:$B$146,SMALL('Food List'!$N$5:$N$146,63)),"")</f>
        <v/>
      </c>
      <c r="C67" s="74">
        <f>IF(B67="","",INDEX('Food List'!$C$1:$C$146,SMALL('Food List'!$N$5:$N$146,63)))</f>
        <v/>
      </c>
      <c r="D67" s="75">
        <f>IF(B67="","",INDEX('Food List'!$M$1:$M$146,SMALL('Food List'!$N$5:$N$146,63)))</f>
        <v/>
      </c>
      <c r="E67" s="74">
        <f>IF(B67="","",INDEX('Food List'!$D$1:$D$146,SMALL('Food List'!$N$5:$N$146,63)))</f>
        <v/>
      </c>
    </row>
    <row r="68">
      <c r="A68" s="18">
        <f>IF(B68="","","☐")</f>
        <v/>
      </c>
      <c r="B68" s="74">
        <f>IFERROR(INDEX('Food List'!$B$1:$B$146,SMALL('Food List'!$N$5:$N$146,64)),"")</f>
        <v/>
      </c>
      <c r="C68" s="74">
        <f>IF(B68="","",INDEX('Food List'!$C$1:$C$146,SMALL('Food List'!$N$5:$N$146,64)))</f>
        <v/>
      </c>
      <c r="D68" s="75">
        <f>IF(B68="","",INDEX('Food List'!$M$1:$M$146,SMALL('Food List'!$N$5:$N$146,64)))</f>
        <v/>
      </c>
      <c r="E68" s="74">
        <f>IF(B68="","",INDEX('Food List'!$D$1:$D$146,SMALL('Food List'!$N$5:$N$146,64)))</f>
        <v/>
      </c>
    </row>
    <row r="69">
      <c r="A69" s="18">
        <f>IF(B69="","","☐")</f>
        <v/>
      </c>
      <c r="B69" s="74">
        <f>IFERROR(INDEX('Food List'!$B$1:$B$146,SMALL('Food List'!$N$5:$N$146,65)),"")</f>
        <v/>
      </c>
      <c r="C69" s="74">
        <f>IF(B69="","",INDEX('Food List'!$C$1:$C$146,SMALL('Food List'!$N$5:$N$146,65)))</f>
        <v/>
      </c>
      <c r="D69" s="75">
        <f>IF(B69="","",INDEX('Food List'!$M$1:$M$146,SMALL('Food List'!$N$5:$N$146,65)))</f>
        <v/>
      </c>
      <c r="E69" s="74">
        <f>IF(B69="","",INDEX('Food List'!$D$1:$D$146,SMALL('Food List'!$N$5:$N$146,65)))</f>
        <v/>
      </c>
    </row>
    <row r="70">
      <c r="A70" s="18">
        <f>IF(B70="","","☐")</f>
        <v/>
      </c>
      <c r="B70" s="74">
        <f>IFERROR(INDEX('Food List'!$B$1:$B$146,SMALL('Food List'!$N$5:$N$146,66)),"")</f>
        <v/>
      </c>
      <c r="C70" s="74">
        <f>IF(B70="","",INDEX('Food List'!$C$1:$C$146,SMALL('Food List'!$N$5:$N$146,66)))</f>
        <v/>
      </c>
      <c r="D70" s="75">
        <f>IF(B70="","",INDEX('Food List'!$M$1:$M$146,SMALL('Food List'!$N$5:$N$146,66)))</f>
        <v/>
      </c>
      <c r="E70" s="74">
        <f>IF(B70="","",INDEX('Food List'!$D$1:$D$146,SMALL('Food List'!$N$5:$N$146,66)))</f>
        <v/>
      </c>
    </row>
    <row r="71">
      <c r="A71" s="18">
        <f>IF(B71="","","☐")</f>
        <v/>
      </c>
      <c r="B71" s="74">
        <f>IFERROR(INDEX('Food List'!$B$1:$B$146,SMALL('Food List'!$N$5:$N$146,67)),"")</f>
        <v/>
      </c>
      <c r="C71" s="74">
        <f>IF(B71="","",INDEX('Food List'!$C$1:$C$146,SMALL('Food List'!$N$5:$N$146,67)))</f>
        <v/>
      </c>
      <c r="D71" s="75">
        <f>IF(B71="","",INDEX('Food List'!$M$1:$M$146,SMALL('Food List'!$N$5:$N$146,67)))</f>
        <v/>
      </c>
      <c r="E71" s="74">
        <f>IF(B71="","",INDEX('Food List'!$D$1:$D$146,SMALL('Food List'!$N$5:$N$146,67)))</f>
        <v/>
      </c>
    </row>
    <row r="72">
      <c r="A72" s="18">
        <f>IF(B72="","","☐")</f>
        <v/>
      </c>
      <c r="B72" s="74">
        <f>IFERROR(INDEX('Food List'!$B$1:$B$146,SMALL('Food List'!$N$5:$N$146,68)),"")</f>
        <v/>
      </c>
      <c r="C72" s="74">
        <f>IF(B72="","",INDEX('Food List'!$C$1:$C$146,SMALL('Food List'!$N$5:$N$146,68)))</f>
        <v/>
      </c>
      <c r="D72" s="75">
        <f>IF(B72="","",INDEX('Food List'!$M$1:$M$146,SMALL('Food List'!$N$5:$N$146,68)))</f>
        <v/>
      </c>
      <c r="E72" s="74">
        <f>IF(B72="","",INDEX('Food List'!$D$1:$D$146,SMALL('Food List'!$N$5:$N$146,68)))</f>
        <v/>
      </c>
    </row>
    <row r="73">
      <c r="A73" s="18">
        <f>IF(B73="","","☐")</f>
        <v/>
      </c>
      <c r="B73" s="74">
        <f>IFERROR(INDEX('Food List'!$B$1:$B$146,SMALL('Food List'!$N$5:$N$146,69)),"")</f>
        <v/>
      </c>
      <c r="C73" s="74">
        <f>IF(B73="","",INDEX('Food List'!$C$1:$C$146,SMALL('Food List'!$N$5:$N$146,69)))</f>
        <v/>
      </c>
      <c r="D73" s="75">
        <f>IF(B73="","",INDEX('Food List'!$M$1:$M$146,SMALL('Food List'!$N$5:$N$146,69)))</f>
        <v/>
      </c>
      <c r="E73" s="74">
        <f>IF(B73="","",INDEX('Food List'!$D$1:$D$146,SMALL('Food List'!$N$5:$N$146,69)))</f>
        <v/>
      </c>
    </row>
    <row r="74">
      <c r="A74" s="18">
        <f>IF(B74="","","☐")</f>
        <v/>
      </c>
      <c r="B74" s="74">
        <f>IFERROR(INDEX('Food List'!$B$1:$B$146,SMALL('Food List'!$N$5:$N$146,70)),"")</f>
        <v/>
      </c>
      <c r="C74" s="74">
        <f>IF(B74="","",INDEX('Food List'!$C$1:$C$146,SMALL('Food List'!$N$5:$N$146,70)))</f>
        <v/>
      </c>
      <c r="D74" s="75">
        <f>IF(B74="","",INDEX('Food List'!$M$1:$M$146,SMALL('Food List'!$N$5:$N$146,70)))</f>
        <v/>
      </c>
      <c r="E74" s="74">
        <f>IF(B74="","",INDEX('Food List'!$D$1:$D$146,SMALL('Food List'!$N$5:$N$146,70)))</f>
        <v/>
      </c>
    </row>
    <row r="75">
      <c r="A75" s="18">
        <f>IF(B75="","","☐")</f>
        <v/>
      </c>
      <c r="B75" s="74">
        <f>IFERROR(INDEX('Food List'!$B$1:$B$146,SMALL('Food List'!$N$5:$N$146,71)),"")</f>
        <v/>
      </c>
      <c r="C75" s="74">
        <f>IF(B75="","",INDEX('Food List'!$C$1:$C$146,SMALL('Food List'!$N$5:$N$146,71)))</f>
        <v/>
      </c>
      <c r="D75" s="75">
        <f>IF(B75="","",INDEX('Food List'!$M$1:$M$146,SMALL('Food List'!$N$5:$N$146,71)))</f>
        <v/>
      </c>
      <c r="E75" s="74">
        <f>IF(B75="","",INDEX('Food List'!$D$1:$D$146,SMALL('Food List'!$N$5:$N$146,71)))</f>
        <v/>
      </c>
    </row>
    <row r="76">
      <c r="A76" s="18">
        <f>IF(B76="","","☐")</f>
        <v/>
      </c>
      <c r="B76" s="74">
        <f>IFERROR(INDEX('Food List'!$B$1:$B$146,SMALL('Food List'!$N$5:$N$146,72)),"")</f>
        <v/>
      </c>
      <c r="C76" s="74">
        <f>IF(B76="","",INDEX('Food List'!$C$1:$C$146,SMALL('Food List'!$N$5:$N$146,72)))</f>
        <v/>
      </c>
      <c r="D76" s="75">
        <f>IF(B76="","",INDEX('Food List'!$M$1:$M$146,SMALL('Food List'!$N$5:$N$146,72)))</f>
        <v/>
      </c>
      <c r="E76" s="74">
        <f>IF(B76="","",INDEX('Food List'!$D$1:$D$146,SMALL('Food List'!$N$5:$N$146,72)))</f>
        <v/>
      </c>
    </row>
    <row r="77">
      <c r="A77" s="18">
        <f>IF(B77="","","☐")</f>
        <v/>
      </c>
      <c r="B77" s="74">
        <f>IFERROR(INDEX('Food List'!$B$1:$B$146,SMALL('Food List'!$N$5:$N$146,73)),"")</f>
        <v/>
      </c>
      <c r="C77" s="74">
        <f>IF(B77="","",INDEX('Food List'!$C$1:$C$146,SMALL('Food List'!$N$5:$N$146,73)))</f>
        <v/>
      </c>
      <c r="D77" s="75">
        <f>IF(B77="","",INDEX('Food List'!$M$1:$M$146,SMALL('Food List'!$N$5:$N$146,73)))</f>
        <v/>
      </c>
      <c r="E77" s="74">
        <f>IF(B77="","",INDEX('Food List'!$D$1:$D$146,SMALL('Food List'!$N$5:$N$146,73)))</f>
        <v/>
      </c>
    </row>
    <row r="78">
      <c r="A78" s="18">
        <f>IF(B78="","","☐")</f>
        <v/>
      </c>
      <c r="B78" s="74">
        <f>IFERROR(INDEX('Food List'!$B$1:$B$146,SMALL('Food List'!$N$5:$N$146,74)),"")</f>
        <v/>
      </c>
      <c r="C78" s="74">
        <f>IF(B78="","",INDEX('Food List'!$C$1:$C$146,SMALL('Food List'!$N$5:$N$146,74)))</f>
        <v/>
      </c>
      <c r="D78" s="75">
        <f>IF(B78="","",INDEX('Food List'!$M$1:$M$146,SMALL('Food List'!$N$5:$N$146,74)))</f>
        <v/>
      </c>
      <c r="E78" s="74">
        <f>IF(B78="","",INDEX('Food List'!$D$1:$D$146,SMALL('Food List'!$N$5:$N$146,74)))</f>
        <v/>
      </c>
    </row>
    <row r="79">
      <c r="A79" s="18">
        <f>IF(B79="","","☐")</f>
        <v/>
      </c>
      <c r="B79" s="74">
        <f>IFERROR(INDEX('Food List'!$B$1:$B$146,SMALL('Food List'!$N$5:$N$146,75)),"")</f>
        <v/>
      </c>
      <c r="C79" s="74">
        <f>IF(B79="","",INDEX('Food List'!$C$1:$C$146,SMALL('Food List'!$N$5:$N$146,75)))</f>
        <v/>
      </c>
      <c r="D79" s="75">
        <f>IF(B79="","",INDEX('Food List'!$M$1:$M$146,SMALL('Food List'!$N$5:$N$146,75)))</f>
        <v/>
      </c>
      <c r="E79" s="74">
        <f>IF(B79="","",INDEX('Food List'!$D$1:$D$146,SMALL('Food List'!$N$5:$N$146,75)))</f>
        <v/>
      </c>
    </row>
    <row r="80">
      <c r="A80" s="18">
        <f>IF(B80="","","☐")</f>
        <v/>
      </c>
      <c r="B80" s="74">
        <f>IFERROR(INDEX('Food List'!$B$1:$B$146,SMALL('Food List'!$N$5:$N$146,76)),"")</f>
        <v/>
      </c>
      <c r="C80" s="74">
        <f>IF(B80="","",INDEX('Food List'!$C$1:$C$146,SMALL('Food List'!$N$5:$N$146,76)))</f>
        <v/>
      </c>
      <c r="D80" s="75">
        <f>IF(B80="","",INDEX('Food List'!$M$1:$M$146,SMALL('Food List'!$N$5:$N$146,76)))</f>
        <v/>
      </c>
      <c r="E80" s="74">
        <f>IF(B80="","",INDEX('Food List'!$D$1:$D$146,SMALL('Food List'!$N$5:$N$146,76)))</f>
        <v/>
      </c>
    </row>
    <row r="81">
      <c r="A81" s="18">
        <f>IF(B81="","","☐")</f>
        <v/>
      </c>
      <c r="B81" s="74">
        <f>IFERROR(INDEX('Food List'!$B$1:$B$146,SMALL('Food List'!$N$5:$N$146,77)),"")</f>
        <v/>
      </c>
      <c r="C81" s="74">
        <f>IF(B81="","",INDEX('Food List'!$C$1:$C$146,SMALL('Food List'!$N$5:$N$146,77)))</f>
        <v/>
      </c>
      <c r="D81" s="75">
        <f>IF(B81="","",INDEX('Food List'!$M$1:$M$146,SMALL('Food List'!$N$5:$N$146,77)))</f>
        <v/>
      </c>
      <c r="E81" s="74">
        <f>IF(B81="","",INDEX('Food List'!$D$1:$D$146,SMALL('Food List'!$N$5:$N$146,77)))</f>
        <v/>
      </c>
    </row>
    <row r="82">
      <c r="A82" s="18">
        <f>IF(B82="","","☐")</f>
        <v/>
      </c>
      <c r="B82" s="74">
        <f>IFERROR(INDEX('Food List'!$B$1:$B$146,SMALL('Food List'!$N$5:$N$146,78)),"")</f>
        <v/>
      </c>
      <c r="C82" s="74">
        <f>IF(B82="","",INDEX('Food List'!$C$1:$C$146,SMALL('Food List'!$N$5:$N$146,78)))</f>
        <v/>
      </c>
      <c r="D82" s="75">
        <f>IF(B82="","",INDEX('Food List'!$M$1:$M$146,SMALL('Food List'!$N$5:$N$146,78)))</f>
        <v/>
      </c>
      <c r="E82" s="74">
        <f>IF(B82="","",INDEX('Food List'!$D$1:$D$146,SMALL('Food List'!$N$5:$N$146,78)))</f>
        <v/>
      </c>
    </row>
    <row r="83">
      <c r="A83" s="18">
        <f>IF(B83="","","☐")</f>
        <v/>
      </c>
      <c r="B83" s="74">
        <f>IFERROR(INDEX('Food List'!$B$1:$B$146,SMALL('Food List'!$N$5:$N$146,79)),"")</f>
        <v/>
      </c>
      <c r="C83" s="74">
        <f>IF(B83="","",INDEX('Food List'!$C$1:$C$146,SMALL('Food List'!$N$5:$N$146,79)))</f>
        <v/>
      </c>
      <c r="D83" s="75">
        <f>IF(B83="","",INDEX('Food List'!$M$1:$M$146,SMALL('Food List'!$N$5:$N$146,79)))</f>
        <v/>
      </c>
      <c r="E83" s="74">
        <f>IF(B83="","",INDEX('Food List'!$D$1:$D$146,SMALL('Food List'!$N$5:$N$146,79)))</f>
        <v/>
      </c>
    </row>
    <row r="84">
      <c r="A84" s="18">
        <f>IF(B84="","","☐")</f>
        <v/>
      </c>
      <c r="B84" s="74">
        <f>IFERROR(INDEX('Food List'!$B$1:$B$146,SMALL('Food List'!$N$5:$N$146,80)),"")</f>
        <v/>
      </c>
      <c r="C84" s="74">
        <f>IF(B84="","",INDEX('Food List'!$C$1:$C$146,SMALL('Food List'!$N$5:$N$146,80)))</f>
        <v/>
      </c>
      <c r="D84" s="75">
        <f>IF(B84="","",INDEX('Food List'!$M$1:$M$146,SMALL('Food List'!$N$5:$N$146,80)))</f>
        <v/>
      </c>
      <c r="E84" s="74">
        <f>IF(B84="","",INDEX('Food List'!$D$1:$D$146,SMALL('Food List'!$N$5:$N$146,80)))</f>
        <v/>
      </c>
    </row>
  </sheetData>
  <pageMargins left="0.75" right="0.75" top="1" bottom="1" header="0.5" footer="0.5"/>
  <pageSetup orientation="landscape" fitToHeight="0" fitToWidth="1"/>
</worksheet>
</file>

<file path=xl/worksheets/sheet9.xml><?xml version="1.0" encoding="utf-8"?>
<worksheet xmlns="http://schemas.openxmlformats.org/spreadsheetml/2006/main">
  <sheetPr>
    <tabColor rgb="001B3B2F"/>
    <outlinePr summaryBelow="1" summaryRight="1"/>
    <pageSetUpPr fitToPage="1"/>
  </sheetPr>
  <dimension ref="A1:N14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20" customWidth="1" min="3" max="3"/>
    <col width="20" customWidth="1" min="4" max="4"/>
    <col width="10" customWidth="1" min="5" max="5"/>
    <col width="10" customWidth="1" min="6" max="6"/>
    <col width="10" customWidth="1" min="7" max="7"/>
    <col width="10" customWidth="1" min="8" max="8"/>
    <col width="10" customWidth="1" min="9" max="9"/>
    <col width="12" customWidth="1" min="10" max="10"/>
    <col width="11" customWidth="1" min="11" max="11"/>
    <col width="3" customWidth="1" min="12" max="12"/>
    <col hidden="1" width="10" customWidth="1" min="13" max="13"/>
    <col hidden="1" width="10" customWidth="1" min="14" max="14"/>
  </cols>
  <sheetData>
    <row r="1" ht="34" customHeight="1">
      <c r="A1" s="1" t="inlineStr">
        <is>
          <t>The 102-Food Protein List</t>
        </is>
      </c>
      <c r="B1" s="2" t="n"/>
      <c r="C1" s="2" t="n"/>
      <c r="D1" s="2" t="n"/>
      <c r="E1" s="2" t="n"/>
      <c r="F1" s="2" t="n"/>
      <c r="G1" s="2" t="n"/>
      <c r="H1" s="2" t="n"/>
      <c r="I1" s="2" t="n"/>
      <c r="J1" s="2" t="n"/>
      <c r="K1" s="2" t="n"/>
    </row>
    <row r="2" ht="20" customHeight="1">
      <c r="A2" s="3" t="inlineStr">
        <is>
          <t>Same six groups as the High-Protein Food Guide. Add your own foods in the amber My Foods rows.</t>
        </is>
      </c>
      <c r="B2" s="2" t="n"/>
      <c r="C2" s="2" t="n"/>
      <c r="D2" s="2" t="n"/>
      <c r="E2" s="2" t="n"/>
      <c r="F2" s="2" t="n"/>
      <c r="G2" s="2" t="n"/>
      <c r="H2" s="2" t="n"/>
      <c r="I2" s="2" t="n"/>
      <c r="J2" s="2" t="n"/>
      <c r="K2" s="2" t="n"/>
    </row>
    <row r="3" ht="4" customHeight="1">
      <c r="A3" s="4" t="n"/>
      <c r="B3" s="4" t="n"/>
      <c r="C3" s="4" t="n"/>
      <c r="D3" s="4" t="n"/>
      <c r="E3" s="4" t="n"/>
      <c r="F3" s="4" t="n"/>
      <c r="G3" s="4" t="n"/>
      <c r="H3" s="4" t="n"/>
      <c r="I3" s="4" t="n"/>
      <c r="J3" s="4" t="n"/>
      <c r="K3" s="4" t="n"/>
    </row>
    <row r="4" ht="30" customHeight="1">
      <c r="A4" s="17" t="inlineStr">
        <is>
          <t>#</t>
        </is>
      </c>
      <c r="B4" s="17" t="inlineStr">
        <is>
          <t>Food</t>
        </is>
      </c>
      <c r="C4" s="17" t="inlineStr">
        <is>
          <t>Group</t>
        </is>
      </c>
      <c r="D4" s="17" t="inlineStr">
        <is>
          <t>Serving</t>
        </is>
      </c>
      <c r="E4" s="17" t="inlineStr">
        <is>
          <t>Calories</t>
        </is>
      </c>
      <c r="F4" s="17" t="inlineStr">
        <is>
          <t>Protein (g)</t>
        </is>
      </c>
      <c r="G4" s="17" t="inlineStr">
        <is>
          <t>Carbs (g)</t>
        </is>
      </c>
      <c r="H4" s="17" t="inlineStr">
        <is>
          <t>Fat (g)</t>
        </is>
      </c>
      <c r="I4" s="17" t="inlineStr">
        <is>
          <t>Fiber (g)</t>
        </is>
      </c>
      <c r="J4" s="17" t="inlineStr">
        <is>
          <t>Protein per 100 cal</t>
        </is>
      </c>
      <c r="K4" s="17" t="inlineStr">
        <is>
          <t>Rating</t>
        </is>
      </c>
    </row>
    <row r="5">
      <c r="A5" s="76" t="n">
        <v>1</v>
      </c>
      <c r="B5" s="76" t="inlineStr">
        <is>
          <t>Chicken breast, skinless, cooked</t>
        </is>
      </c>
      <c r="C5" s="76" t="inlineStr">
        <is>
          <t>Meat &amp; Poultry</t>
        </is>
      </c>
      <c r="D5" s="76" t="inlineStr">
        <is>
          <t>4 oz (113 g)</t>
        </is>
      </c>
      <c r="E5" s="19" t="n">
        <v>187</v>
      </c>
      <c r="F5" s="20" t="n">
        <v>35</v>
      </c>
      <c r="G5" s="20" t="n">
        <v>0</v>
      </c>
      <c r="H5" s="20" t="n">
        <v>4</v>
      </c>
      <c r="I5" s="20" t="n">
        <v>0</v>
      </c>
      <c r="J5" s="20">
        <f>IF(OR(E5="",E5=0),"",ROUND(F5/E5*100,1))</f>
        <v/>
      </c>
      <c r="K5" s="18">
        <f>IF(J5="","",IF(J5&gt;=10,"Lean",IF(J5&gt;=5,"Solid","Booster")))</f>
        <v/>
      </c>
      <c r="M5">
        <f>IF(B5="",0,SUMIF('Meal Planner'!$C$5:$C$88,B5,'Meal Planner'!$J$5:$J$88))</f>
        <v/>
      </c>
      <c r="N5">
        <f>IF(M5&gt;0,ROW(),"")</f>
        <v/>
      </c>
    </row>
    <row r="6">
      <c r="A6" s="77" t="n">
        <v>2</v>
      </c>
      <c r="B6" s="77" t="inlineStr">
        <is>
          <t>Rotisserie chicken breast, no skin</t>
        </is>
      </c>
      <c r="C6" s="77" t="inlineStr">
        <is>
          <t>Meat &amp; Poultry</t>
        </is>
      </c>
      <c r="D6" s="77" t="inlineStr">
        <is>
          <t>4 oz (113 g)</t>
        </is>
      </c>
      <c r="E6" s="22" t="n">
        <v>170</v>
      </c>
      <c r="F6" s="23" t="n">
        <v>33</v>
      </c>
      <c r="G6" s="23" t="n">
        <v>0</v>
      </c>
      <c r="H6" s="23" t="n">
        <v>4</v>
      </c>
      <c r="I6" s="23" t="n">
        <v>0</v>
      </c>
      <c r="J6" s="23">
        <f>IF(OR(E6="",E6=0),"",ROUND(F6/E6*100,1))</f>
        <v/>
      </c>
      <c r="K6" s="21">
        <f>IF(J6="","",IF(J6&gt;=10,"Lean",IF(J6&gt;=5,"Solid","Booster")))</f>
        <v/>
      </c>
      <c r="M6">
        <f>IF(B6="",0,SUMIF('Meal Planner'!$C$5:$C$88,B6,'Meal Planner'!$J$5:$J$88))</f>
        <v/>
      </c>
      <c r="N6">
        <f>IF(M6&gt;0,ROW(),"")</f>
        <v/>
      </c>
    </row>
    <row r="7">
      <c r="A7" s="76" t="n">
        <v>3</v>
      </c>
      <c r="B7" s="76" t="inlineStr">
        <is>
          <t>Chicken thigh, skinless, cooked</t>
        </is>
      </c>
      <c r="C7" s="76" t="inlineStr">
        <is>
          <t>Meat &amp; Poultry</t>
        </is>
      </c>
      <c r="D7" s="76" t="inlineStr">
        <is>
          <t>4 oz (113 g)</t>
        </is>
      </c>
      <c r="E7" s="19" t="n">
        <v>202</v>
      </c>
      <c r="F7" s="20" t="n">
        <v>28</v>
      </c>
      <c r="G7" s="20" t="n">
        <v>0</v>
      </c>
      <c r="H7" s="20" t="n">
        <v>9.300000000000001</v>
      </c>
      <c r="I7" s="20" t="n">
        <v>0</v>
      </c>
      <c r="J7" s="20">
        <f>IF(OR(E7="",E7=0),"",ROUND(F7/E7*100,1))</f>
        <v/>
      </c>
      <c r="K7" s="18">
        <f>IF(J7="","",IF(J7&gt;=10,"Lean",IF(J7&gt;=5,"Solid","Booster")))</f>
        <v/>
      </c>
      <c r="M7">
        <f>IF(B7="",0,SUMIF('Meal Planner'!$C$5:$C$88,B7,'Meal Planner'!$J$5:$J$88))</f>
        <v/>
      </c>
      <c r="N7">
        <f>IF(M7&gt;0,ROW(),"")</f>
        <v/>
      </c>
    </row>
    <row r="8">
      <c r="A8" s="77" t="n">
        <v>4</v>
      </c>
      <c r="B8" s="77" t="inlineStr">
        <is>
          <t>Turkey breast, roasted</t>
        </is>
      </c>
      <c r="C8" s="77" t="inlineStr">
        <is>
          <t>Meat &amp; Poultry</t>
        </is>
      </c>
      <c r="D8" s="77" t="inlineStr">
        <is>
          <t>4 oz (113 g)</t>
        </is>
      </c>
      <c r="E8" s="22" t="n">
        <v>153</v>
      </c>
      <c r="F8" s="23" t="n">
        <v>34</v>
      </c>
      <c r="G8" s="23" t="n">
        <v>0</v>
      </c>
      <c r="H8" s="23" t="n">
        <v>0.8</v>
      </c>
      <c r="I8" s="23" t="n">
        <v>0</v>
      </c>
      <c r="J8" s="23">
        <f>IF(OR(E8="",E8=0),"",ROUND(F8/E8*100,1))</f>
        <v/>
      </c>
      <c r="K8" s="21">
        <f>IF(J8="","",IF(J8&gt;=10,"Lean",IF(J8&gt;=5,"Solid","Booster")))</f>
        <v/>
      </c>
      <c r="M8">
        <f>IF(B8="",0,SUMIF('Meal Planner'!$C$5:$C$88,B8,'Meal Planner'!$J$5:$J$88))</f>
        <v/>
      </c>
      <c r="N8">
        <f>IF(M8&gt;0,ROW(),"")</f>
        <v/>
      </c>
    </row>
    <row r="9">
      <c r="A9" s="76" t="n">
        <v>5</v>
      </c>
      <c r="B9" s="76" t="inlineStr">
        <is>
          <t>Ground turkey 93% lean, cooked</t>
        </is>
      </c>
      <c r="C9" s="76" t="inlineStr">
        <is>
          <t>Meat &amp; Poultry</t>
        </is>
      </c>
      <c r="D9" s="76" t="inlineStr">
        <is>
          <t>4 oz (113 g)</t>
        </is>
      </c>
      <c r="E9" s="19" t="n">
        <v>240</v>
      </c>
      <c r="F9" s="20" t="n">
        <v>31</v>
      </c>
      <c r="G9" s="20" t="n">
        <v>0</v>
      </c>
      <c r="H9" s="20" t="n">
        <v>13</v>
      </c>
      <c r="I9" s="20" t="n">
        <v>0</v>
      </c>
      <c r="J9" s="20">
        <f>IF(OR(E9="",E9=0),"",ROUND(F9/E9*100,1))</f>
        <v/>
      </c>
      <c r="K9" s="18">
        <f>IF(J9="","",IF(J9&gt;=10,"Lean",IF(J9&gt;=5,"Solid","Booster")))</f>
        <v/>
      </c>
      <c r="M9">
        <f>IF(B9="",0,SUMIF('Meal Planner'!$C$5:$C$88,B9,'Meal Planner'!$J$5:$J$88))</f>
        <v/>
      </c>
      <c r="N9">
        <f>IF(M9&gt;0,ROW(),"")</f>
        <v/>
      </c>
    </row>
    <row r="10">
      <c r="A10" s="77" t="n">
        <v>6</v>
      </c>
      <c r="B10" s="77" t="inlineStr">
        <is>
          <t>Deli turkey, low sodium</t>
        </is>
      </c>
      <c r="C10" s="77" t="inlineStr">
        <is>
          <t>Meat &amp; Poultry</t>
        </is>
      </c>
      <c r="D10" s="77" t="inlineStr">
        <is>
          <t>2 oz (56 g)</t>
        </is>
      </c>
      <c r="E10" s="22" t="n">
        <v>60</v>
      </c>
      <c r="F10" s="23" t="n">
        <v>11</v>
      </c>
      <c r="G10" s="23" t="n">
        <v>2</v>
      </c>
      <c r="H10" s="23" t="n">
        <v>1</v>
      </c>
      <c r="I10" s="23" t="n">
        <v>0</v>
      </c>
      <c r="J10" s="23">
        <f>IF(OR(E10="",E10=0),"",ROUND(F10/E10*100,1))</f>
        <v/>
      </c>
      <c r="K10" s="21">
        <f>IF(J10="","",IF(J10&gt;=10,"Lean",IF(J10&gt;=5,"Solid","Booster")))</f>
        <v/>
      </c>
      <c r="M10">
        <f>IF(B10="",0,SUMIF('Meal Planner'!$C$5:$C$88,B10,'Meal Planner'!$J$5:$J$88))</f>
        <v/>
      </c>
      <c r="N10">
        <f>IF(M10&gt;0,ROW(),"")</f>
        <v/>
      </c>
    </row>
    <row r="11">
      <c r="A11" s="76" t="n">
        <v>7</v>
      </c>
      <c r="B11" s="76" t="inlineStr">
        <is>
          <t>Lean ground beef 93%, cooked</t>
        </is>
      </c>
      <c r="C11" s="76" t="inlineStr">
        <is>
          <t>Meat &amp; Poultry</t>
        </is>
      </c>
      <c r="D11" s="76" t="inlineStr">
        <is>
          <t>4 oz (113 g)</t>
        </is>
      </c>
      <c r="E11" s="19" t="n">
        <v>206</v>
      </c>
      <c r="F11" s="20" t="n">
        <v>29</v>
      </c>
      <c r="G11" s="20" t="n">
        <v>0</v>
      </c>
      <c r="H11" s="20" t="n">
        <v>9</v>
      </c>
      <c r="I11" s="20" t="n">
        <v>0</v>
      </c>
      <c r="J11" s="20">
        <f>IF(OR(E11="",E11=0),"",ROUND(F11/E11*100,1))</f>
        <v/>
      </c>
      <c r="K11" s="18">
        <f>IF(J11="","",IF(J11&gt;=10,"Lean",IF(J11&gt;=5,"Solid","Booster")))</f>
        <v/>
      </c>
      <c r="M11">
        <f>IF(B11="",0,SUMIF('Meal Planner'!$C$5:$C$88,B11,'Meal Planner'!$J$5:$J$88))</f>
        <v/>
      </c>
      <c r="N11">
        <f>IF(M11&gt;0,ROW(),"")</f>
        <v/>
      </c>
    </row>
    <row r="12">
      <c r="A12" s="77" t="n">
        <v>8</v>
      </c>
      <c r="B12" s="77" t="inlineStr">
        <is>
          <t>Sirloin steak, lean, cooked</t>
        </is>
      </c>
      <c r="C12" s="77" t="inlineStr">
        <is>
          <t>Meat &amp; Poultry</t>
        </is>
      </c>
      <c r="D12" s="77" t="inlineStr">
        <is>
          <t>4 oz (113 g)</t>
        </is>
      </c>
      <c r="E12" s="22" t="n">
        <v>207</v>
      </c>
      <c r="F12" s="23" t="n">
        <v>34</v>
      </c>
      <c r="G12" s="23" t="n">
        <v>0</v>
      </c>
      <c r="H12" s="23" t="n">
        <v>7</v>
      </c>
      <c r="I12" s="23" t="n">
        <v>0</v>
      </c>
      <c r="J12" s="23">
        <f>IF(OR(E12="",E12=0),"",ROUND(F12/E12*100,1))</f>
        <v/>
      </c>
      <c r="K12" s="21">
        <f>IF(J12="","",IF(J12&gt;=10,"Lean",IF(J12&gt;=5,"Solid","Booster")))</f>
        <v/>
      </c>
      <c r="M12">
        <f>IF(B12="",0,SUMIF('Meal Planner'!$C$5:$C$88,B12,'Meal Planner'!$J$5:$J$88))</f>
        <v/>
      </c>
      <c r="N12">
        <f>IF(M12&gt;0,ROW(),"")</f>
        <v/>
      </c>
    </row>
    <row r="13">
      <c r="A13" s="76" t="n">
        <v>9</v>
      </c>
      <c r="B13" s="76" t="inlineStr">
        <is>
          <t>Flank steak, cooked</t>
        </is>
      </c>
      <c r="C13" s="76" t="inlineStr">
        <is>
          <t>Meat &amp; Poultry</t>
        </is>
      </c>
      <c r="D13" s="76" t="inlineStr">
        <is>
          <t>4 oz (113 g)</t>
        </is>
      </c>
      <c r="E13" s="19" t="n">
        <v>220</v>
      </c>
      <c r="F13" s="20" t="n">
        <v>32</v>
      </c>
      <c r="G13" s="20" t="n">
        <v>0</v>
      </c>
      <c r="H13" s="20" t="n">
        <v>9</v>
      </c>
      <c r="I13" s="20" t="n">
        <v>0</v>
      </c>
      <c r="J13" s="20">
        <f>IF(OR(E13="",E13=0),"",ROUND(F13/E13*100,1))</f>
        <v/>
      </c>
      <c r="K13" s="18">
        <f>IF(J13="","",IF(J13&gt;=10,"Lean",IF(J13&gt;=5,"Solid","Booster")))</f>
        <v/>
      </c>
      <c r="M13">
        <f>IF(B13="",0,SUMIF('Meal Planner'!$C$5:$C$88,B13,'Meal Planner'!$J$5:$J$88))</f>
        <v/>
      </c>
      <c r="N13">
        <f>IF(M13&gt;0,ROW(),"")</f>
        <v/>
      </c>
    </row>
    <row r="14">
      <c r="A14" s="77" t="n">
        <v>10</v>
      </c>
      <c r="B14" s="77" t="inlineStr">
        <is>
          <t>Beef tenderloin, lean, cooked</t>
        </is>
      </c>
      <c r="C14" s="77" t="inlineStr">
        <is>
          <t>Meat &amp; Poultry</t>
        </is>
      </c>
      <c r="D14" s="77" t="inlineStr">
        <is>
          <t>4 oz (113 g)</t>
        </is>
      </c>
      <c r="E14" s="22" t="n">
        <v>230</v>
      </c>
      <c r="F14" s="23" t="n">
        <v>33</v>
      </c>
      <c r="G14" s="23" t="n">
        <v>0</v>
      </c>
      <c r="H14" s="23" t="n">
        <v>10</v>
      </c>
      <c r="I14" s="23" t="n">
        <v>0</v>
      </c>
      <c r="J14" s="23">
        <f>IF(OR(E14="",E14=0),"",ROUND(F14/E14*100,1))</f>
        <v/>
      </c>
      <c r="K14" s="21">
        <f>IF(J14="","",IF(J14&gt;=10,"Lean",IF(J14&gt;=5,"Solid","Booster")))</f>
        <v/>
      </c>
      <c r="M14">
        <f>IF(B14="",0,SUMIF('Meal Planner'!$C$5:$C$88,B14,'Meal Planner'!$J$5:$J$88))</f>
        <v/>
      </c>
      <c r="N14">
        <f>IF(M14&gt;0,ROW(),"")</f>
        <v/>
      </c>
    </row>
    <row r="15">
      <c r="A15" s="76" t="n">
        <v>11</v>
      </c>
      <c r="B15" s="76" t="inlineStr">
        <is>
          <t>Pork tenderloin, roasted</t>
        </is>
      </c>
      <c r="C15" s="76" t="inlineStr">
        <is>
          <t>Meat &amp; Poultry</t>
        </is>
      </c>
      <c r="D15" s="76" t="inlineStr">
        <is>
          <t>4 oz (113 g)</t>
        </is>
      </c>
      <c r="E15" s="19" t="n">
        <v>162</v>
      </c>
      <c r="F15" s="20" t="n">
        <v>30</v>
      </c>
      <c r="G15" s="20" t="n">
        <v>0</v>
      </c>
      <c r="H15" s="20" t="n">
        <v>4</v>
      </c>
      <c r="I15" s="20" t="n">
        <v>0</v>
      </c>
      <c r="J15" s="20">
        <f>IF(OR(E15="",E15=0),"",ROUND(F15/E15*100,1))</f>
        <v/>
      </c>
      <c r="K15" s="18">
        <f>IF(J15="","",IF(J15&gt;=10,"Lean",IF(J15&gt;=5,"Solid","Booster")))</f>
        <v/>
      </c>
      <c r="M15">
        <f>IF(B15="",0,SUMIF('Meal Planner'!$C$5:$C$88,B15,'Meal Planner'!$J$5:$J$88))</f>
        <v/>
      </c>
      <c r="N15">
        <f>IF(M15&gt;0,ROW(),"")</f>
        <v/>
      </c>
    </row>
    <row r="16">
      <c r="A16" s="77" t="n">
        <v>12</v>
      </c>
      <c r="B16" s="77" t="inlineStr">
        <is>
          <t>Pork chop, lean, cooked</t>
        </is>
      </c>
      <c r="C16" s="77" t="inlineStr">
        <is>
          <t>Meat &amp; Poultry</t>
        </is>
      </c>
      <c r="D16" s="77" t="inlineStr">
        <is>
          <t>4 oz (113 g)</t>
        </is>
      </c>
      <c r="E16" s="22" t="n">
        <v>210</v>
      </c>
      <c r="F16" s="23" t="n">
        <v>33</v>
      </c>
      <c r="G16" s="23" t="n">
        <v>0</v>
      </c>
      <c r="H16" s="23" t="n">
        <v>8</v>
      </c>
      <c r="I16" s="23" t="n">
        <v>0</v>
      </c>
      <c r="J16" s="23">
        <f>IF(OR(E16="",E16=0),"",ROUND(F16/E16*100,1))</f>
        <v/>
      </c>
      <c r="K16" s="21">
        <f>IF(J16="","",IF(J16&gt;=10,"Lean",IF(J16&gt;=5,"Solid","Booster")))</f>
        <v/>
      </c>
      <c r="M16">
        <f>IF(B16="",0,SUMIF('Meal Planner'!$C$5:$C$88,B16,'Meal Planner'!$J$5:$J$88))</f>
        <v/>
      </c>
      <c r="N16">
        <f>IF(M16&gt;0,ROW(),"")</f>
        <v/>
      </c>
    </row>
    <row r="17">
      <c r="A17" s="76" t="n">
        <v>13</v>
      </c>
      <c r="B17" s="76" t="inlineStr">
        <is>
          <t>Ham, lean, sliced</t>
        </is>
      </c>
      <c r="C17" s="76" t="inlineStr">
        <is>
          <t>Meat &amp; Poultry</t>
        </is>
      </c>
      <c r="D17" s="76" t="inlineStr">
        <is>
          <t>2 oz (56 g)</t>
        </is>
      </c>
      <c r="E17" s="19" t="n">
        <v>70</v>
      </c>
      <c r="F17" s="20" t="n">
        <v>10</v>
      </c>
      <c r="G17" s="20" t="n">
        <v>1</v>
      </c>
      <c r="H17" s="20" t="n">
        <v>2.5</v>
      </c>
      <c r="I17" s="20" t="n">
        <v>0</v>
      </c>
      <c r="J17" s="20">
        <f>IF(OR(E17="",E17=0),"",ROUND(F17/E17*100,1))</f>
        <v/>
      </c>
      <c r="K17" s="18">
        <f>IF(J17="","",IF(J17&gt;=10,"Lean",IF(J17&gt;=5,"Solid","Booster")))</f>
        <v/>
      </c>
      <c r="M17">
        <f>IF(B17="",0,SUMIF('Meal Planner'!$C$5:$C$88,B17,'Meal Planner'!$J$5:$J$88))</f>
        <v/>
      </c>
      <c r="N17">
        <f>IF(M17&gt;0,ROW(),"")</f>
        <v/>
      </c>
    </row>
    <row r="18">
      <c r="A18" s="77" t="n">
        <v>14</v>
      </c>
      <c r="B18" s="77" t="inlineStr">
        <is>
          <t>Canadian bacon</t>
        </is>
      </c>
      <c r="C18" s="77" t="inlineStr">
        <is>
          <t>Meat &amp; Poultry</t>
        </is>
      </c>
      <c r="D18" s="77" t="inlineStr">
        <is>
          <t>2 slices (47 g)</t>
        </is>
      </c>
      <c r="E18" s="22" t="n">
        <v>60</v>
      </c>
      <c r="F18" s="23" t="n">
        <v>9</v>
      </c>
      <c r="G18" s="23" t="n">
        <v>1</v>
      </c>
      <c r="H18" s="23" t="n">
        <v>2</v>
      </c>
      <c r="I18" s="23" t="n">
        <v>0</v>
      </c>
      <c r="J18" s="23">
        <f>IF(OR(E18="",E18=0),"",ROUND(F18/E18*100,1))</f>
        <v/>
      </c>
      <c r="K18" s="21">
        <f>IF(J18="","",IF(J18&gt;=10,"Lean",IF(J18&gt;=5,"Solid","Booster")))</f>
        <v/>
      </c>
      <c r="M18">
        <f>IF(B18="",0,SUMIF('Meal Planner'!$C$5:$C$88,B18,'Meal Planner'!$J$5:$J$88))</f>
        <v/>
      </c>
      <c r="N18">
        <f>IF(M18&gt;0,ROW(),"")</f>
        <v/>
      </c>
    </row>
    <row r="19">
      <c r="A19" s="76" t="n">
        <v>15</v>
      </c>
      <c r="B19" s="76" t="inlineStr">
        <is>
          <t>Bison, ground, cooked</t>
        </is>
      </c>
      <c r="C19" s="76" t="inlineStr">
        <is>
          <t>Meat &amp; Poultry</t>
        </is>
      </c>
      <c r="D19" s="76" t="inlineStr">
        <is>
          <t>4 oz (113 g)</t>
        </is>
      </c>
      <c r="E19" s="19" t="n">
        <v>202</v>
      </c>
      <c r="F19" s="20" t="n">
        <v>28</v>
      </c>
      <c r="G19" s="20" t="n">
        <v>0</v>
      </c>
      <c r="H19" s="20" t="n">
        <v>9.5</v>
      </c>
      <c r="I19" s="20" t="n">
        <v>0</v>
      </c>
      <c r="J19" s="20">
        <f>IF(OR(E19="",E19=0),"",ROUND(F19/E19*100,1))</f>
        <v/>
      </c>
      <c r="K19" s="18">
        <f>IF(J19="","",IF(J19&gt;=10,"Lean",IF(J19&gt;=5,"Solid","Booster")))</f>
        <v/>
      </c>
      <c r="M19">
        <f>IF(B19="",0,SUMIF('Meal Planner'!$C$5:$C$88,B19,'Meal Planner'!$J$5:$J$88))</f>
        <v/>
      </c>
      <c r="N19">
        <f>IF(M19&gt;0,ROW(),"")</f>
        <v/>
      </c>
    </row>
    <row r="20">
      <c r="A20" s="77" t="n">
        <v>16</v>
      </c>
      <c r="B20" s="77" t="inlineStr">
        <is>
          <t>Venison, roasted</t>
        </is>
      </c>
      <c r="C20" s="77" t="inlineStr">
        <is>
          <t>Meat &amp; Poultry</t>
        </is>
      </c>
      <c r="D20" s="77" t="inlineStr">
        <is>
          <t>4 oz (113 g)</t>
        </is>
      </c>
      <c r="E20" s="22" t="n">
        <v>179</v>
      </c>
      <c r="F20" s="23" t="n">
        <v>34</v>
      </c>
      <c r="G20" s="23" t="n">
        <v>0</v>
      </c>
      <c r="H20" s="23" t="n">
        <v>3.6</v>
      </c>
      <c r="I20" s="23" t="n">
        <v>0</v>
      </c>
      <c r="J20" s="23">
        <f>IF(OR(E20="",E20=0),"",ROUND(F20/E20*100,1))</f>
        <v/>
      </c>
      <c r="K20" s="21">
        <f>IF(J20="","",IF(J20&gt;=10,"Lean",IF(J20&gt;=5,"Solid","Booster")))</f>
        <v/>
      </c>
      <c r="M20">
        <f>IF(B20="",0,SUMIF('Meal Planner'!$C$5:$C$88,B20,'Meal Planner'!$J$5:$J$88))</f>
        <v/>
      </c>
      <c r="N20">
        <f>IF(M20&gt;0,ROW(),"")</f>
        <v/>
      </c>
    </row>
    <row r="21">
      <c r="A21" s="76" t="n">
        <v>17</v>
      </c>
      <c r="B21" s="76" t="inlineStr">
        <is>
          <t>Lamb leg, lean, roasted</t>
        </is>
      </c>
      <c r="C21" s="76" t="inlineStr">
        <is>
          <t>Meat &amp; Poultry</t>
        </is>
      </c>
      <c r="D21" s="76" t="inlineStr">
        <is>
          <t>4 oz (113 g)</t>
        </is>
      </c>
      <c r="E21" s="19" t="n">
        <v>216</v>
      </c>
      <c r="F21" s="20" t="n">
        <v>32</v>
      </c>
      <c r="G21" s="20" t="n">
        <v>0</v>
      </c>
      <c r="H21" s="20" t="n">
        <v>9</v>
      </c>
      <c r="I21" s="20" t="n">
        <v>0</v>
      </c>
      <c r="J21" s="20">
        <f>IF(OR(E21="",E21=0),"",ROUND(F21/E21*100,1))</f>
        <v/>
      </c>
      <c r="K21" s="18">
        <f>IF(J21="","",IF(J21&gt;=10,"Lean",IF(J21&gt;=5,"Solid","Booster")))</f>
        <v/>
      </c>
      <c r="M21">
        <f>IF(B21="",0,SUMIF('Meal Planner'!$C$5:$C$88,B21,'Meal Planner'!$J$5:$J$88))</f>
        <v/>
      </c>
      <c r="N21">
        <f>IF(M21&gt;0,ROW(),"")</f>
        <v/>
      </c>
    </row>
    <row r="22">
      <c r="A22" s="77" t="n">
        <v>18</v>
      </c>
      <c r="B22" s="77" t="inlineStr">
        <is>
          <t>Chicken sausage</t>
        </is>
      </c>
      <c r="C22" s="77" t="inlineStr">
        <is>
          <t>Meat &amp; Poultry</t>
        </is>
      </c>
      <c r="D22" s="77" t="inlineStr">
        <is>
          <t>1 link (85 g)</t>
        </is>
      </c>
      <c r="E22" s="22" t="n">
        <v>140</v>
      </c>
      <c r="F22" s="23" t="n">
        <v>14</v>
      </c>
      <c r="G22" s="23" t="n">
        <v>3</v>
      </c>
      <c r="H22" s="23" t="n">
        <v>8</v>
      </c>
      <c r="I22" s="23" t="n">
        <v>0</v>
      </c>
      <c r="J22" s="23">
        <f>IF(OR(E22="",E22=0),"",ROUND(F22/E22*100,1))</f>
        <v/>
      </c>
      <c r="K22" s="21">
        <f>IF(J22="","",IF(J22&gt;=10,"Lean",IF(J22&gt;=5,"Solid","Booster")))</f>
        <v/>
      </c>
      <c r="M22">
        <f>IF(B22="",0,SUMIF('Meal Planner'!$C$5:$C$88,B22,'Meal Planner'!$J$5:$J$88))</f>
        <v/>
      </c>
      <c r="N22">
        <f>IF(M22&gt;0,ROW(),"")</f>
        <v/>
      </c>
    </row>
    <row r="23">
      <c r="A23" s="76" t="n">
        <v>19</v>
      </c>
      <c r="B23" s="76" t="inlineStr">
        <is>
          <t>Salmon, Atlantic, cooked</t>
        </is>
      </c>
      <c r="C23" s="76" t="inlineStr">
        <is>
          <t>Seafood</t>
        </is>
      </c>
      <c r="D23" s="76" t="inlineStr">
        <is>
          <t>4 oz (113 g)</t>
        </is>
      </c>
      <c r="E23" s="19" t="n">
        <v>233</v>
      </c>
      <c r="F23" s="20" t="n">
        <v>25</v>
      </c>
      <c r="G23" s="20" t="n">
        <v>0</v>
      </c>
      <c r="H23" s="20" t="n">
        <v>14</v>
      </c>
      <c r="I23" s="20" t="n">
        <v>0</v>
      </c>
      <c r="J23" s="20">
        <f>IF(OR(E23="",E23=0),"",ROUND(F23/E23*100,1))</f>
        <v/>
      </c>
      <c r="K23" s="18">
        <f>IF(J23="","",IF(J23&gt;=10,"Lean",IF(J23&gt;=5,"Solid","Booster")))</f>
        <v/>
      </c>
      <c r="M23">
        <f>IF(B23="",0,SUMIF('Meal Planner'!$C$5:$C$88,B23,'Meal Planner'!$J$5:$J$88))</f>
        <v/>
      </c>
      <c r="N23">
        <f>IF(M23&gt;0,ROW(),"")</f>
        <v/>
      </c>
    </row>
    <row r="24">
      <c r="A24" s="77" t="n">
        <v>20</v>
      </c>
      <c r="B24" s="77" t="inlineStr">
        <is>
          <t>Salmon, wild sockeye, cooked</t>
        </is>
      </c>
      <c r="C24" s="77" t="inlineStr">
        <is>
          <t>Seafood</t>
        </is>
      </c>
      <c r="D24" s="77" t="inlineStr">
        <is>
          <t>4 oz (113 g)</t>
        </is>
      </c>
      <c r="E24" s="22" t="n">
        <v>177</v>
      </c>
      <c r="F24" s="23" t="n">
        <v>30</v>
      </c>
      <c r="G24" s="23" t="n">
        <v>0</v>
      </c>
      <c r="H24" s="23" t="n">
        <v>6</v>
      </c>
      <c r="I24" s="23" t="n">
        <v>0</v>
      </c>
      <c r="J24" s="23">
        <f>IF(OR(E24="",E24=0),"",ROUND(F24/E24*100,1))</f>
        <v/>
      </c>
      <c r="K24" s="21">
        <f>IF(J24="","",IF(J24&gt;=10,"Lean",IF(J24&gt;=5,"Solid","Booster")))</f>
        <v/>
      </c>
      <c r="M24">
        <f>IF(B24="",0,SUMIF('Meal Planner'!$C$5:$C$88,B24,'Meal Planner'!$J$5:$J$88))</f>
        <v/>
      </c>
      <c r="N24">
        <f>IF(M24&gt;0,ROW(),"")</f>
        <v/>
      </c>
    </row>
    <row r="25">
      <c r="A25" s="76" t="n">
        <v>21</v>
      </c>
      <c r="B25" s="76" t="inlineStr">
        <is>
          <t>Tuna, canned in water, drained</t>
        </is>
      </c>
      <c r="C25" s="76" t="inlineStr">
        <is>
          <t>Seafood</t>
        </is>
      </c>
      <c r="D25" s="76" t="inlineStr">
        <is>
          <t>4 oz (113 g)</t>
        </is>
      </c>
      <c r="E25" s="19" t="n">
        <v>131</v>
      </c>
      <c r="F25" s="20" t="n">
        <v>29</v>
      </c>
      <c r="G25" s="20" t="n">
        <v>0</v>
      </c>
      <c r="H25" s="20" t="n">
        <v>1</v>
      </c>
      <c r="I25" s="20" t="n">
        <v>0</v>
      </c>
      <c r="J25" s="20">
        <f>IF(OR(E25="",E25=0),"",ROUND(F25/E25*100,1))</f>
        <v/>
      </c>
      <c r="K25" s="18">
        <f>IF(J25="","",IF(J25&gt;=10,"Lean",IF(J25&gt;=5,"Solid","Booster")))</f>
        <v/>
      </c>
      <c r="M25">
        <f>IF(B25="",0,SUMIF('Meal Planner'!$C$5:$C$88,B25,'Meal Planner'!$J$5:$J$88))</f>
        <v/>
      </c>
      <c r="N25">
        <f>IF(M25&gt;0,ROW(),"")</f>
        <v/>
      </c>
    </row>
    <row r="26">
      <c r="A26" s="77" t="n">
        <v>22</v>
      </c>
      <c r="B26" s="77" t="inlineStr">
        <is>
          <t>Tuna pouch</t>
        </is>
      </c>
      <c r="C26" s="77" t="inlineStr">
        <is>
          <t>Seafood</t>
        </is>
      </c>
      <c r="D26" s="77" t="inlineStr">
        <is>
          <t>2.6 oz (74 g)</t>
        </is>
      </c>
      <c r="E26" s="22" t="n">
        <v>70</v>
      </c>
      <c r="F26" s="23" t="n">
        <v>17</v>
      </c>
      <c r="G26" s="23" t="n">
        <v>0</v>
      </c>
      <c r="H26" s="23" t="n">
        <v>0.5</v>
      </c>
      <c r="I26" s="23" t="n">
        <v>0</v>
      </c>
      <c r="J26" s="23">
        <f>IF(OR(E26="",E26=0),"",ROUND(F26/E26*100,1))</f>
        <v/>
      </c>
      <c r="K26" s="21">
        <f>IF(J26="","",IF(J26&gt;=10,"Lean",IF(J26&gt;=5,"Solid","Booster")))</f>
        <v/>
      </c>
      <c r="M26">
        <f>IF(B26="",0,SUMIF('Meal Planner'!$C$5:$C$88,B26,'Meal Planner'!$J$5:$J$88))</f>
        <v/>
      </c>
      <c r="N26">
        <f>IF(M26&gt;0,ROW(),"")</f>
        <v/>
      </c>
    </row>
    <row r="27">
      <c r="A27" s="76" t="n">
        <v>23</v>
      </c>
      <c r="B27" s="76" t="inlineStr">
        <is>
          <t>Cod, cooked</t>
        </is>
      </c>
      <c r="C27" s="76" t="inlineStr">
        <is>
          <t>Seafood</t>
        </is>
      </c>
      <c r="D27" s="76" t="inlineStr">
        <is>
          <t>4 oz (113 g)</t>
        </is>
      </c>
      <c r="E27" s="19" t="n">
        <v>119</v>
      </c>
      <c r="F27" s="20" t="n">
        <v>26</v>
      </c>
      <c r="G27" s="20" t="n">
        <v>0</v>
      </c>
      <c r="H27" s="20" t="n">
        <v>1</v>
      </c>
      <c r="I27" s="20" t="n">
        <v>0</v>
      </c>
      <c r="J27" s="20">
        <f>IF(OR(E27="",E27=0),"",ROUND(F27/E27*100,1))</f>
        <v/>
      </c>
      <c r="K27" s="18">
        <f>IF(J27="","",IF(J27&gt;=10,"Lean",IF(J27&gt;=5,"Solid","Booster")))</f>
        <v/>
      </c>
      <c r="M27">
        <f>IF(B27="",0,SUMIF('Meal Planner'!$C$5:$C$88,B27,'Meal Planner'!$J$5:$J$88))</f>
        <v/>
      </c>
      <c r="N27">
        <f>IF(M27&gt;0,ROW(),"")</f>
        <v/>
      </c>
    </row>
    <row r="28">
      <c r="A28" s="77" t="n">
        <v>24</v>
      </c>
      <c r="B28" s="77" t="inlineStr">
        <is>
          <t>Tilapia, cooked</t>
        </is>
      </c>
      <c r="C28" s="77" t="inlineStr">
        <is>
          <t>Seafood</t>
        </is>
      </c>
      <c r="D28" s="77" t="inlineStr">
        <is>
          <t>4 oz (113 g)</t>
        </is>
      </c>
      <c r="E28" s="22" t="n">
        <v>145</v>
      </c>
      <c r="F28" s="23" t="n">
        <v>30</v>
      </c>
      <c r="G28" s="23" t="n">
        <v>0</v>
      </c>
      <c r="H28" s="23" t="n">
        <v>3</v>
      </c>
      <c r="I28" s="23" t="n">
        <v>0</v>
      </c>
      <c r="J28" s="23">
        <f>IF(OR(E28="",E28=0),"",ROUND(F28/E28*100,1))</f>
        <v/>
      </c>
      <c r="K28" s="21">
        <f>IF(J28="","",IF(J28&gt;=10,"Lean",IF(J28&gt;=5,"Solid","Booster")))</f>
        <v/>
      </c>
      <c r="M28">
        <f>IF(B28="",0,SUMIF('Meal Planner'!$C$5:$C$88,B28,'Meal Planner'!$J$5:$J$88))</f>
        <v/>
      </c>
      <c r="N28">
        <f>IF(M28&gt;0,ROW(),"")</f>
        <v/>
      </c>
    </row>
    <row r="29">
      <c r="A29" s="76" t="n">
        <v>25</v>
      </c>
      <c r="B29" s="76" t="inlineStr">
        <is>
          <t>Shrimp, cooked</t>
        </is>
      </c>
      <c r="C29" s="76" t="inlineStr">
        <is>
          <t>Seafood</t>
        </is>
      </c>
      <c r="D29" s="76" t="inlineStr">
        <is>
          <t>4 oz (113 g)</t>
        </is>
      </c>
      <c r="E29" s="19" t="n">
        <v>112</v>
      </c>
      <c r="F29" s="20" t="n">
        <v>27</v>
      </c>
      <c r="G29" s="20" t="n">
        <v>0</v>
      </c>
      <c r="H29" s="20" t="n">
        <v>0.3</v>
      </c>
      <c r="I29" s="20" t="n">
        <v>0</v>
      </c>
      <c r="J29" s="20">
        <f>IF(OR(E29="",E29=0),"",ROUND(F29/E29*100,1))</f>
        <v/>
      </c>
      <c r="K29" s="18">
        <f>IF(J29="","",IF(J29&gt;=10,"Lean",IF(J29&gt;=5,"Solid","Booster")))</f>
        <v/>
      </c>
      <c r="M29">
        <f>IF(B29="",0,SUMIF('Meal Planner'!$C$5:$C$88,B29,'Meal Planner'!$J$5:$J$88))</f>
        <v/>
      </c>
      <c r="N29">
        <f>IF(M29&gt;0,ROW(),"")</f>
        <v/>
      </c>
    </row>
    <row r="30">
      <c r="A30" s="77" t="n">
        <v>26</v>
      </c>
      <c r="B30" s="77" t="inlineStr">
        <is>
          <t>Salmon, canned, drained</t>
        </is>
      </c>
      <c r="C30" s="77" t="inlineStr">
        <is>
          <t>Seafood</t>
        </is>
      </c>
      <c r="D30" s="77" t="inlineStr">
        <is>
          <t>3 oz (85 g)</t>
        </is>
      </c>
      <c r="E30" s="22" t="n">
        <v>117</v>
      </c>
      <c r="F30" s="23" t="n">
        <v>20</v>
      </c>
      <c r="G30" s="23" t="n">
        <v>0</v>
      </c>
      <c r="H30" s="23" t="n">
        <v>4</v>
      </c>
      <c r="I30" s="23" t="n">
        <v>0</v>
      </c>
      <c r="J30" s="23">
        <f>IF(OR(E30="",E30=0),"",ROUND(F30/E30*100,1))</f>
        <v/>
      </c>
      <c r="K30" s="21">
        <f>IF(J30="","",IF(J30&gt;=10,"Lean",IF(J30&gt;=5,"Solid","Booster")))</f>
        <v/>
      </c>
      <c r="M30">
        <f>IF(B30="",0,SUMIF('Meal Planner'!$C$5:$C$88,B30,'Meal Planner'!$J$5:$J$88))</f>
        <v/>
      </c>
      <c r="N30">
        <f>IF(M30&gt;0,ROW(),"")</f>
        <v/>
      </c>
    </row>
    <row r="31">
      <c r="A31" s="76" t="n">
        <v>27</v>
      </c>
      <c r="B31" s="76" t="inlineStr">
        <is>
          <t>Sardines in oil, drained</t>
        </is>
      </c>
      <c r="C31" s="76" t="inlineStr">
        <is>
          <t>Seafood</t>
        </is>
      </c>
      <c r="D31" s="76" t="inlineStr">
        <is>
          <t>1 can (92 g)</t>
        </is>
      </c>
      <c r="E31" s="19" t="n">
        <v>191</v>
      </c>
      <c r="F31" s="20" t="n">
        <v>23</v>
      </c>
      <c r="G31" s="20" t="n">
        <v>0</v>
      </c>
      <c r="H31" s="20" t="n">
        <v>10.5</v>
      </c>
      <c r="I31" s="20" t="n">
        <v>0</v>
      </c>
      <c r="J31" s="20">
        <f>IF(OR(E31="",E31=0),"",ROUND(F31/E31*100,1))</f>
        <v/>
      </c>
      <c r="K31" s="18">
        <f>IF(J31="","",IF(J31&gt;=10,"Lean",IF(J31&gt;=5,"Solid","Booster")))</f>
        <v/>
      </c>
      <c r="M31">
        <f>IF(B31="",0,SUMIF('Meal Planner'!$C$5:$C$88,B31,'Meal Planner'!$J$5:$J$88))</f>
        <v/>
      </c>
      <c r="N31">
        <f>IF(M31&gt;0,ROW(),"")</f>
        <v/>
      </c>
    </row>
    <row r="32">
      <c r="A32" s="77" t="n">
        <v>28</v>
      </c>
      <c r="B32" s="77" t="inlineStr">
        <is>
          <t>Halibut, cooked</t>
        </is>
      </c>
      <c r="C32" s="77" t="inlineStr">
        <is>
          <t>Seafood</t>
        </is>
      </c>
      <c r="D32" s="77" t="inlineStr">
        <is>
          <t>4 oz (113 g)</t>
        </is>
      </c>
      <c r="E32" s="22" t="n">
        <v>158</v>
      </c>
      <c r="F32" s="23" t="n">
        <v>30</v>
      </c>
      <c r="G32" s="23" t="n">
        <v>0</v>
      </c>
      <c r="H32" s="23" t="n">
        <v>3</v>
      </c>
      <c r="I32" s="23" t="n">
        <v>0</v>
      </c>
      <c r="J32" s="23">
        <f>IF(OR(E32="",E32=0),"",ROUND(F32/E32*100,1))</f>
        <v/>
      </c>
      <c r="K32" s="21">
        <f>IF(J32="","",IF(J32&gt;=10,"Lean",IF(J32&gt;=5,"Solid","Booster")))</f>
        <v/>
      </c>
      <c r="M32">
        <f>IF(B32="",0,SUMIF('Meal Planner'!$C$5:$C$88,B32,'Meal Planner'!$J$5:$J$88))</f>
        <v/>
      </c>
      <c r="N32">
        <f>IF(M32&gt;0,ROW(),"")</f>
        <v/>
      </c>
    </row>
    <row r="33">
      <c r="A33" s="76" t="n">
        <v>29</v>
      </c>
      <c r="B33" s="76" t="inlineStr">
        <is>
          <t>Mahi mahi, cooked</t>
        </is>
      </c>
      <c r="C33" s="76" t="inlineStr">
        <is>
          <t>Seafood</t>
        </is>
      </c>
      <c r="D33" s="76" t="inlineStr">
        <is>
          <t>4 oz (113 g)</t>
        </is>
      </c>
      <c r="E33" s="19" t="n">
        <v>124</v>
      </c>
      <c r="F33" s="20" t="n">
        <v>27</v>
      </c>
      <c r="G33" s="20" t="n">
        <v>0</v>
      </c>
      <c r="H33" s="20" t="n">
        <v>1</v>
      </c>
      <c r="I33" s="20" t="n">
        <v>0</v>
      </c>
      <c r="J33" s="20">
        <f>IF(OR(E33="",E33=0),"",ROUND(F33/E33*100,1))</f>
        <v/>
      </c>
      <c r="K33" s="18">
        <f>IF(J33="","",IF(J33&gt;=10,"Lean",IF(J33&gt;=5,"Solid","Booster")))</f>
        <v/>
      </c>
      <c r="M33">
        <f>IF(B33="",0,SUMIF('Meal Planner'!$C$5:$C$88,B33,'Meal Planner'!$J$5:$J$88))</f>
        <v/>
      </c>
      <c r="N33">
        <f>IF(M33&gt;0,ROW(),"")</f>
        <v/>
      </c>
    </row>
    <row r="34">
      <c r="A34" s="77" t="n">
        <v>30</v>
      </c>
      <c r="B34" s="77" t="inlineStr">
        <is>
          <t>Scallops, cooked</t>
        </is>
      </c>
      <c r="C34" s="77" t="inlineStr">
        <is>
          <t>Seafood</t>
        </is>
      </c>
      <c r="D34" s="77" t="inlineStr">
        <is>
          <t>4 oz (113 g)</t>
        </is>
      </c>
      <c r="E34" s="22" t="n">
        <v>125</v>
      </c>
      <c r="F34" s="23" t="n">
        <v>23</v>
      </c>
      <c r="G34" s="23" t="n">
        <v>6</v>
      </c>
      <c r="H34" s="23" t="n">
        <v>1</v>
      </c>
      <c r="I34" s="23" t="n">
        <v>0</v>
      </c>
      <c r="J34" s="23">
        <f>IF(OR(E34="",E34=0),"",ROUND(F34/E34*100,1))</f>
        <v/>
      </c>
      <c r="K34" s="21">
        <f>IF(J34="","",IF(J34&gt;=10,"Lean",IF(J34&gt;=5,"Solid","Booster")))</f>
        <v/>
      </c>
      <c r="M34">
        <f>IF(B34="",0,SUMIF('Meal Planner'!$C$5:$C$88,B34,'Meal Planner'!$J$5:$J$88))</f>
        <v/>
      </c>
      <c r="N34">
        <f>IF(M34&gt;0,ROW(),"")</f>
        <v/>
      </c>
    </row>
    <row r="35">
      <c r="A35" s="76" t="n">
        <v>31</v>
      </c>
      <c r="B35" s="76" t="inlineStr">
        <is>
          <t>Rainbow trout, cooked</t>
        </is>
      </c>
      <c r="C35" s="76" t="inlineStr">
        <is>
          <t>Seafood</t>
        </is>
      </c>
      <c r="D35" s="76" t="inlineStr">
        <is>
          <t>4 oz (113 g)</t>
        </is>
      </c>
      <c r="E35" s="19" t="n">
        <v>190</v>
      </c>
      <c r="F35" s="20" t="n">
        <v>27</v>
      </c>
      <c r="G35" s="20" t="n">
        <v>0</v>
      </c>
      <c r="H35" s="20" t="n">
        <v>8.5</v>
      </c>
      <c r="I35" s="20" t="n">
        <v>0</v>
      </c>
      <c r="J35" s="20">
        <f>IF(OR(E35="",E35=0),"",ROUND(F35/E35*100,1))</f>
        <v/>
      </c>
      <c r="K35" s="18">
        <f>IF(J35="","",IF(J35&gt;=10,"Lean",IF(J35&gt;=5,"Solid","Booster")))</f>
        <v/>
      </c>
      <c r="M35">
        <f>IF(B35="",0,SUMIF('Meal Planner'!$C$5:$C$88,B35,'Meal Planner'!$J$5:$J$88))</f>
        <v/>
      </c>
      <c r="N35">
        <f>IF(M35&gt;0,ROW(),"")</f>
        <v/>
      </c>
    </row>
    <row r="36">
      <c r="A36" s="77" t="n">
        <v>32</v>
      </c>
      <c r="B36" s="77" t="inlineStr">
        <is>
          <t>Crab meat, cooked or canned</t>
        </is>
      </c>
      <c r="C36" s="77" t="inlineStr">
        <is>
          <t>Seafood</t>
        </is>
      </c>
      <c r="D36" s="77" t="inlineStr">
        <is>
          <t>3 oz (85 g)</t>
        </is>
      </c>
      <c r="E36" s="22" t="n">
        <v>82</v>
      </c>
      <c r="F36" s="23" t="n">
        <v>17</v>
      </c>
      <c r="G36" s="23" t="n">
        <v>0</v>
      </c>
      <c r="H36" s="23" t="n">
        <v>1</v>
      </c>
      <c r="I36" s="23" t="n">
        <v>0</v>
      </c>
      <c r="J36" s="23">
        <f>IF(OR(E36="",E36=0),"",ROUND(F36/E36*100,1))</f>
        <v/>
      </c>
      <c r="K36" s="21">
        <f>IF(J36="","",IF(J36&gt;=10,"Lean",IF(J36&gt;=5,"Solid","Booster")))</f>
        <v/>
      </c>
      <c r="M36">
        <f>IF(B36="",0,SUMIF('Meal Planner'!$C$5:$C$88,B36,'Meal Planner'!$J$5:$J$88))</f>
        <v/>
      </c>
      <c r="N36">
        <f>IF(M36&gt;0,ROW(),"")</f>
        <v/>
      </c>
    </row>
    <row r="37">
      <c r="A37" s="76" t="n">
        <v>33</v>
      </c>
      <c r="B37" s="76" t="inlineStr">
        <is>
          <t>Pollock, cooked</t>
        </is>
      </c>
      <c r="C37" s="76" t="inlineStr">
        <is>
          <t>Seafood</t>
        </is>
      </c>
      <c r="D37" s="76" t="inlineStr">
        <is>
          <t>4 oz (113 g)</t>
        </is>
      </c>
      <c r="E37" s="19" t="n">
        <v>133</v>
      </c>
      <c r="F37" s="20" t="n">
        <v>28</v>
      </c>
      <c r="G37" s="20" t="n">
        <v>0</v>
      </c>
      <c r="H37" s="20" t="n">
        <v>1.4</v>
      </c>
      <c r="I37" s="20" t="n">
        <v>0</v>
      </c>
      <c r="J37" s="20">
        <f>IF(OR(E37="",E37=0),"",ROUND(F37/E37*100,1))</f>
        <v/>
      </c>
      <c r="K37" s="18">
        <f>IF(J37="","",IF(J37&gt;=10,"Lean",IF(J37&gt;=5,"Solid","Booster")))</f>
        <v/>
      </c>
      <c r="M37">
        <f>IF(B37="",0,SUMIF('Meal Planner'!$C$5:$C$88,B37,'Meal Planner'!$J$5:$J$88))</f>
        <v/>
      </c>
      <c r="N37">
        <f>IF(M37&gt;0,ROW(),"")</f>
        <v/>
      </c>
    </row>
    <row r="38">
      <c r="A38" s="77" t="n">
        <v>34</v>
      </c>
      <c r="B38" s="77" t="inlineStr">
        <is>
          <t>Mussels, cooked</t>
        </is>
      </c>
      <c r="C38" s="77" t="inlineStr">
        <is>
          <t>Seafood</t>
        </is>
      </c>
      <c r="D38" s="77" t="inlineStr">
        <is>
          <t>3 oz (85 g)</t>
        </is>
      </c>
      <c r="E38" s="22" t="n">
        <v>146</v>
      </c>
      <c r="F38" s="23" t="n">
        <v>20</v>
      </c>
      <c r="G38" s="23" t="n">
        <v>6</v>
      </c>
      <c r="H38" s="23" t="n">
        <v>4</v>
      </c>
      <c r="I38" s="23" t="n">
        <v>0</v>
      </c>
      <c r="J38" s="23">
        <f>IF(OR(E38="",E38=0),"",ROUND(F38/E38*100,1))</f>
        <v/>
      </c>
      <c r="K38" s="21">
        <f>IF(J38="","",IF(J38&gt;=10,"Lean",IF(J38&gt;=5,"Solid","Booster")))</f>
        <v/>
      </c>
      <c r="M38">
        <f>IF(B38="",0,SUMIF('Meal Planner'!$C$5:$C$88,B38,'Meal Planner'!$J$5:$J$88))</f>
        <v/>
      </c>
      <c r="N38">
        <f>IF(M38&gt;0,ROW(),"")</f>
        <v/>
      </c>
    </row>
    <row r="39">
      <c r="A39" s="76" t="n">
        <v>35</v>
      </c>
      <c r="B39" s="76" t="inlineStr">
        <is>
          <t>Smoked salmon</t>
        </is>
      </c>
      <c r="C39" s="76" t="inlineStr">
        <is>
          <t>Seafood</t>
        </is>
      </c>
      <c r="D39" s="76" t="inlineStr">
        <is>
          <t>2 oz (56 g)</t>
        </is>
      </c>
      <c r="E39" s="19" t="n">
        <v>66</v>
      </c>
      <c r="F39" s="20" t="n">
        <v>10</v>
      </c>
      <c r="G39" s="20" t="n">
        <v>0</v>
      </c>
      <c r="H39" s="20" t="n">
        <v>2.4</v>
      </c>
      <c r="I39" s="20" t="n">
        <v>0</v>
      </c>
      <c r="J39" s="20">
        <f>IF(OR(E39="",E39=0),"",ROUND(F39/E39*100,1))</f>
        <v/>
      </c>
      <c r="K39" s="18">
        <f>IF(J39="","",IF(J39&gt;=10,"Lean",IF(J39&gt;=5,"Solid","Booster")))</f>
        <v/>
      </c>
      <c r="M39">
        <f>IF(B39="",0,SUMIF('Meal Planner'!$C$5:$C$88,B39,'Meal Planner'!$J$5:$J$88))</f>
        <v/>
      </c>
      <c r="N39">
        <f>IF(M39&gt;0,ROW(),"")</f>
        <v/>
      </c>
    </row>
    <row r="40">
      <c r="A40" s="77" t="n">
        <v>36</v>
      </c>
      <c r="B40" s="77" t="inlineStr">
        <is>
          <t>Egg, large</t>
        </is>
      </c>
      <c r="C40" s="77" t="inlineStr">
        <is>
          <t>Eggs &amp; Dairy</t>
        </is>
      </c>
      <c r="D40" s="77" t="inlineStr">
        <is>
          <t>1 egg (50 g)</t>
        </is>
      </c>
      <c r="E40" s="22" t="n">
        <v>72</v>
      </c>
      <c r="F40" s="23" t="n">
        <v>6.3</v>
      </c>
      <c r="G40" s="23" t="n">
        <v>0.4</v>
      </c>
      <c r="H40" s="23" t="n">
        <v>4.8</v>
      </c>
      <c r="I40" s="23" t="n">
        <v>0</v>
      </c>
      <c r="J40" s="23">
        <f>IF(OR(E40="",E40=0),"",ROUND(F40/E40*100,1))</f>
        <v/>
      </c>
      <c r="K40" s="21">
        <f>IF(J40="","",IF(J40&gt;=10,"Lean",IF(J40&gt;=5,"Solid","Booster")))</f>
        <v/>
      </c>
      <c r="M40">
        <f>IF(B40="",0,SUMIF('Meal Planner'!$C$5:$C$88,B40,'Meal Planner'!$J$5:$J$88))</f>
        <v/>
      </c>
      <c r="N40">
        <f>IF(M40&gt;0,ROW(),"")</f>
        <v/>
      </c>
    </row>
    <row r="41">
      <c r="A41" s="76" t="n">
        <v>37</v>
      </c>
      <c r="B41" s="76" t="inlineStr">
        <is>
          <t>Egg whites, liquid</t>
        </is>
      </c>
      <c r="C41" s="76" t="inlineStr">
        <is>
          <t>Eggs &amp; Dairy</t>
        </is>
      </c>
      <c r="D41" s="76" t="inlineStr">
        <is>
          <t>1/2 cup (122 g)</t>
        </is>
      </c>
      <c r="E41" s="19" t="n">
        <v>63</v>
      </c>
      <c r="F41" s="20" t="n">
        <v>13</v>
      </c>
      <c r="G41" s="20" t="n">
        <v>1</v>
      </c>
      <c r="H41" s="20" t="n">
        <v>0.2</v>
      </c>
      <c r="I41" s="20" t="n">
        <v>0</v>
      </c>
      <c r="J41" s="20">
        <f>IF(OR(E41="",E41=0),"",ROUND(F41/E41*100,1))</f>
        <v/>
      </c>
      <c r="K41" s="18">
        <f>IF(J41="","",IF(J41&gt;=10,"Lean",IF(J41&gt;=5,"Solid","Booster")))</f>
        <v/>
      </c>
      <c r="M41">
        <f>IF(B41="",0,SUMIF('Meal Planner'!$C$5:$C$88,B41,'Meal Planner'!$J$5:$J$88))</f>
        <v/>
      </c>
      <c r="N41">
        <f>IF(M41&gt;0,ROW(),"")</f>
        <v/>
      </c>
    </row>
    <row r="42">
      <c r="A42" s="77" t="n">
        <v>38</v>
      </c>
      <c r="B42" s="77" t="inlineStr">
        <is>
          <t>Greek yogurt, nonfat plain</t>
        </is>
      </c>
      <c r="C42" s="77" t="inlineStr">
        <is>
          <t>Eggs &amp; Dairy</t>
        </is>
      </c>
      <c r="D42" s="77" t="inlineStr">
        <is>
          <t>3/4 cup (170 g)</t>
        </is>
      </c>
      <c r="E42" s="22" t="n">
        <v>100</v>
      </c>
      <c r="F42" s="23" t="n">
        <v>17</v>
      </c>
      <c r="G42" s="23" t="n">
        <v>6</v>
      </c>
      <c r="H42" s="23" t="n">
        <v>0.6</v>
      </c>
      <c r="I42" s="23" t="n">
        <v>0</v>
      </c>
      <c r="J42" s="23">
        <f>IF(OR(E42="",E42=0),"",ROUND(F42/E42*100,1))</f>
        <v/>
      </c>
      <c r="K42" s="21">
        <f>IF(J42="","",IF(J42&gt;=10,"Lean",IF(J42&gt;=5,"Solid","Booster")))</f>
        <v/>
      </c>
      <c r="M42">
        <f>IF(B42="",0,SUMIF('Meal Planner'!$C$5:$C$88,B42,'Meal Planner'!$J$5:$J$88))</f>
        <v/>
      </c>
      <c r="N42">
        <f>IF(M42&gt;0,ROW(),"")</f>
        <v/>
      </c>
    </row>
    <row r="43">
      <c r="A43" s="76" t="n">
        <v>39</v>
      </c>
      <c r="B43" s="76" t="inlineStr">
        <is>
          <t>Greek yogurt, 2% plain</t>
        </is>
      </c>
      <c r="C43" s="76" t="inlineStr">
        <is>
          <t>Eggs &amp; Dairy</t>
        </is>
      </c>
      <c r="D43" s="76" t="inlineStr">
        <is>
          <t>3/4 cup (170 g)</t>
        </is>
      </c>
      <c r="E43" s="19" t="n">
        <v>125</v>
      </c>
      <c r="F43" s="20" t="n">
        <v>17</v>
      </c>
      <c r="G43" s="20" t="n">
        <v>6</v>
      </c>
      <c r="H43" s="20" t="n">
        <v>3.5</v>
      </c>
      <c r="I43" s="20" t="n">
        <v>0</v>
      </c>
      <c r="J43" s="20">
        <f>IF(OR(E43="",E43=0),"",ROUND(F43/E43*100,1))</f>
        <v/>
      </c>
      <c r="K43" s="18">
        <f>IF(J43="","",IF(J43&gt;=10,"Lean",IF(J43&gt;=5,"Solid","Booster")))</f>
        <v/>
      </c>
      <c r="M43">
        <f>IF(B43="",0,SUMIF('Meal Planner'!$C$5:$C$88,B43,'Meal Planner'!$J$5:$J$88))</f>
        <v/>
      </c>
      <c r="N43">
        <f>IF(M43&gt;0,ROW(),"")</f>
        <v/>
      </c>
    </row>
    <row r="44">
      <c r="A44" s="77" t="n">
        <v>40</v>
      </c>
      <c r="B44" s="77" t="inlineStr">
        <is>
          <t>Skyr, nonfat plain</t>
        </is>
      </c>
      <c r="C44" s="77" t="inlineStr">
        <is>
          <t>Eggs &amp; Dairy</t>
        </is>
      </c>
      <c r="D44" s="77" t="inlineStr">
        <is>
          <t>5.3 oz (150 g)</t>
        </is>
      </c>
      <c r="E44" s="22" t="n">
        <v>90</v>
      </c>
      <c r="F44" s="23" t="n">
        <v>16</v>
      </c>
      <c r="G44" s="23" t="n">
        <v>6</v>
      </c>
      <c r="H44" s="23" t="n">
        <v>0</v>
      </c>
      <c r="I44" s="23" t="n">
        <v>0</v>
      </c>
      <c r="J44" s="23">
        <f>IF(OR(E44="",E44=0),"",ROUND(F44/E44*100,1))</f>
        <v/>
      </c>
      <c r="K44" s="21">
        <f>IF(J44="","",IF(J44&gt;=10,"Lean",IF(J44&gt;=5,"Solid","Booster")))</f>
        <v/>
      </c>
      <c r="M44">
        <f>IF(B44="",0,SUMIF('Meal Planner'!$C$5:$C$88,B44,'Meal Planner'!$J$5:$J$88))</f>
        <v/>
      </c>
      <c r="N44">
        <f>IF(M44&gt;0,ROW(),"")</f>
        <v/>
      </c>
    </row>
    <row r="45">
      <c r="A45" s="76" t="n">
        <v>41</v>
      </c>
      <c r="B45" s="76" t="inlineStr">
        <is>
          <t>Cottage cheese, 1%</t>
        </is>
      </c>
      <c r="C45" s="76" t="inlineStr">
        <is>
          <t>Eggs &amp; Dairy</t>
        </is>
      </c>
      <c r="D45" s="76" t="inlineStr">
        <is>
          <t>1/2 cup (113 g)</t>
        </is>
      </c>
      <c r="E45" s="19" t="n">
        <v>81</v>
      </c>
      <c r="F45" s="20" t="n">
        <v>14</v>
      </c>
      <c r="G45" s="20" t="n">
        <v>3</v>
      </c>
      <c r="H45" s="20" t="n">
        <v>1.2</v>
      </c>
      <c r="I45" s="20" t="n">
        <v>0</v>
      </c>
      <c r="J45" s="20">
        <f>IF(OR(E45="",E45=0),"",ROUND(F45/E45*100,1))</f>
        <v/>
      </c>
      <c r="K45" s="18">
        <f>IF(J45="","",IF(J45&gt;=10,"Lean",IF(J45&gt;=5,"Solid","Booster")))</f>
        <v/>
      </c>
      <c r="M45">
        <f>IF(B45="",0,SUMIF('Meal Planner'!$C$5:$C$88,B45,'Meal Planner'!$J$5:$J$88))</f>
        <v/>
      </c>
      <c r="N45">
        <f>IF(M45&gt;0,ROW(),"")</f>
        <v/>
      </c>
    </row>
    <row r="46">
      <c r="A46" s="77" t="n">
        <v>42</v>
      </c>
      <c r="B46" s="77" t="inlineStr">
        <is>
          <t>Cottage cheese, 2%</t>
        </is>
      </c>
      <c r="C46" s="77" t="inlineStr">
        <is>
          <t>Eggs &amp; Dairy</t>
        </is>
      </c>
      <c r="D46" s="77" t="inlineStr">
        <is>
          <t>1/2 cup (113 g)</t>
        </is>
      </c>
      <c r="E46" s="22" t="n">
        <v>92</v>
      </c>
      <c r="F46" s="23" t="n">
        <v>12</v>
      </c>
      <c r="G46" s="23" t="n">
        <v>5</v>
      </c>
      <c r="H46" s="23" t="n">
        <v>2.5</v>
      </c>
      <c r="I46" s="23" t="n">
        <v>0</v>
      </c>
      <c r="J46" s="23">
        <f>IF(OR(E46="",E46=0),"",ROUND(F46/E46*100,1))</f>
        <v/>
      </c>
      <c r="K46" s="21">
        <f>IF(J46="","",IF(J46&gt;=10,"Lean",IF(J46&gt;=5,"Solid","Booster")))</f>
        <v/>
      </c>
      <c r="M46">
        <f>IF(B46="",0,SUMIF('Meal Planner'!$C$5:$C$88,B46,'Meal Planner'!$J$5:$J$88))</f>
        <v/>
      </c>
      <c r="N46">
        <f>IF(M46&gt;0,ROW(),"")</f>
        <v/>
      </c>
    </row>
    <row r="47">
      <c r="A47" s="76" t="n">
        <v>43</v>
      </c>
      <c r="B47" s="76" t="inlineStr">
        <is>
          <t>Milk, skim</t>
        </is>
      </c>
      <c r="C47" s="76" t="inlineStr">
        <is>
          <t>Eggs &amp; Dairy</t>
        </is>
      </c>
      <c r="D47" s="76" t="inlineStr">
        <is>
          <t>1 cup (245 g)</t>
        </is>
      </c>
      <c r="E47" s="19" t="n">
        <v>83</v>
      </c>
      <c r="F47" s="20" t="n">
        <v>8.300000000000001</v>
      </c>
      <c r="G47" s="20" t="n">
        <v>12</v>
      </c>
      <c r="H47" s="20" t="n">
        <v>0.2</v>
      </c>
      <c r="I47" s="20" t="n">
        <v>0</v>
      </c>
      <c r="J47" s="20">
        <f>IF(OR(E47="",E47=0),"",ROUND(F47/E47*100,1))</f>
        <v/>
      </c>
      <c r="K47" s="18">
        <f>IF(J47="","",IF(J47&gt;=10,"Lean",IF(J47&gt;=5,"Solid","Booster")))</f>
        <v/>
      </c>
      <c r="M47">
        <f>IF(B47="",0,SUMIF('Meal Planner'!$C$5:$C$88,B47,'Meal Planner'!$J$5:$J$88))</f>
        <v/>
      </c>
      <c r="N47">
        <f>IF(M47&gt;0,ROW(),"")</f>
        <v/>
      </c>
    </row>
    <row r="48">
      <c r="A48" s="77" t="n">
        <v>44</v>
      </c>
      <c r="B48" s="77" t="inlineStr">
        <is>
          <t>Milk, 1%</t>
        </is>
      </c>
      <c r="C48" s="77" t="inlineStr">
        <is>
          <t>Eggs &amp; Dairy</t>
        </is>
      </c>
      <c r="D48" s="77" t="inlineStr">
        <is>
          <t>1 cup (244 g)</t>
        </is>
      </c>
      <c r="E48" s="22" t="n">
        <v>102</v>
      </c>
      <c r="F48" s="23" t="n">
        <v>8</v>
      </c>
      <c r="G48" s="23" t="n">
        <v>12</v>
      </c>
      <c r="H48" s="23" t="n">
        <v>2.4</v>
      </c>
      <c r="I48" s="23" t="n">
        <v>0</v>
      </c>
      <c r="J48" s="23">
        <f>IF(OR(E48="",E48=0),"",ROUND(F48/E48*100,1))</f>
        <v/>
      </c>
      <c r="K48" s="21">
        <f>IF(J48="","",IF(J48&gt;=10,"Lean",IF(J48&gt;=5,"Solid","Booster")))</f>
        <v/>
      </c>
      <c r="M48">
        <f>IF(B48="",0,SUMIF('Meal Planner'!$C$5:$C$88,B48,'Meal Planner'!$J$5:$J$88))</f>
        <v/>
      </c>
      <c r="N48">
        <f>IF(M48&gt;0,ROW(),"")</f>
        <v/>
      </c>
    </row>
    <row r="49">
      <c r="A49" s="76" t="n">
        <v>45</v>
      </c>
      <c r="B49" s="76" t="inlineStr">
        <is>
          <t>Ultra-filtered milk, 2%</t>
        </is>
      </c>
      <c r="C49" s="76" t="inlineStr">
        <is>
          <t>Eggs &amp; Dairy</t>
        </is>
      </c>
      <c r="D49" s="76" t="inlineStr">
        <is>
          <t>1 cup (240 ml)</t>
        </is>
      </c>
      <c r="E49" s="19" t="n">
        <v>120</v>
      </c>
      <c r="F49" s="20" t="n">
        <v>13</v>
      </c>
      <c r="G49" s="20" t="n">
        <v>6</v>
      </c>
      <c r="H49" s="20" t="n">
        <v>4.5</v>
      </c>
      <c r="I49" s="20" t="n">
        <v>0</v>
      </c>
      <c r="J49" s="20">
        <f>IF(OR(E49="",E49=0),"",ROUND(F49/E49*100,1))</f>
        <v/>
      </c>
      <c r="K49" s="18">
        <f>IF(J49="","",IF(J49&gt;=10,"Lean",IF(J49&gt;=5,"Solid","Booster")))</f>
        <v/>
      </c>
      <c r="M49">
        <f>IF(B49="",0,SUMIF('Meal Planner'!$C$5:$C$88,B49,'Meal Planner'!$J$5:$J$88))</f>
        <v/>
      </c>
      <c r="N49">
        <f>IF(M49&gt;0,ROW(),"")</f>
        <v/>
      </c>
    </row>
    <row r="50">
      <c r="A50" s="77" t="n">
        <v>46</v>
      </c>
      <c r="B50" s="77" t="inlineStr">
        <is>
          <t>Kefir, low-fat plain</t>
        </is>
      </c>
      <c r="C50" s="77" t="inlineStr">
        <is>
          <t>Eggs &amp; Dairy</t>
        </is>
      </c>
      <c r="D50" s="77" t="inlineStr">
        <is>
          <t>1 cup (240 ml)</t>
        </is>
      </c>
      <c r="E50" s="22" t="n">
        <v>110</v>
      </c>
      <c r="F50" s="23" t="n">
        <v>10</v>
      </c>
      <c r="G50" s="23" t="n">
        <v>12</v>
      </c>
      <c r="H50" s="23" t="n">
        <v>2</v>
      </c>
      <c r="I50" s="23" t="n">
        <v>0</v>
      </c>
      <c r="J50" s="23">
        <f>IF(OR(E50="",E50=0),"",ROUND(F50/E50*100,1))</f>
        <v/>
      </c>
      <c r="K50" s="21">
        <f>IF(J50="","",IF(J50&gt;=10,"Lean",IF(J50&gt;=5,"Solid","Booster")))</f>
        <v/>
      </c>
      <c r="M50">
        <f>IF(B50="",0,SUMIF('Meal Planner'!$C$5:$C$88,B50,'Meal Planner'!$J$5:$J$88))</f>
        <v/>
      </c>
      <c r="N50">
        <f>IF(M50&gt;0,ROW(),"")</f>
        <v/>
      </c>
    </row>
    <row r="51">
      <c r="A51" s="76" t="n">
        <v>47</v>
      </c>
      <c r="B51" s="76" t="inlineStr">
        <is>
          <t>String cheese, part-skim</t>
        </is>
      </c>
      <c r="C51" s="76" t="inlineStr">
        <is>
          <t>Eggs &amp; Dairy</t>
        </is>
      </c>
      <c r="D51" s="76" t="inlineStr">
        <is>
          <t>1 stick (28 g)</t>
        </is>
      </c>
      <c r="E51" s="19" t="n">
        <v>72</v>
      </c>
      <c r="F51" s="20" t="n">
        <v>7</v>
      </c>
      <c r="G51" s="20" t="n">
        <v>1</v>
      </c>
      <c r="H51" s="20" t="n">
        <v>4.5</v>
      </c>
      <c r="I51" s="20" t="n">
        <v>0</v>
      </c>
      <c r="J51" s="20">
        <f>IF(OR(E51="",E51=0),"",ROUND(F51/E51*100,1))</f>
        <v/>
      </c>
      <c r="K51" s="18">
        <f>IF(J51="","",IF(J51&gt;=10,"Lean",IF(J51&gt;=5,"Solid","Booster")))</f>
        <v/>
      </c>
      <c r="M51">
        <f>IF(B51="",0,SUMIF('Meal Planner'!$C$5:$C$88,B51,'Meal Planner'!$J$5:$J$88))</f>
        <v/>
      </c>
      <c r="N51">
        <f>IF(M51&gt;0,ROW(),"")</f>
        <v/>
      </c>
    </row>
    <row r="52">
      <c r="A52" s="77" t="n">
        <v>48</v>
      </c>
      <c r="B52" s="77" t="inlineStr">
        <is>
          <t>Parmesan, grated</t>
        </is>
      </c>
      <c r="C52" s="77" t="inlineStr">
        <is>
          <t>Eggs &amp; Dairy</t>
        </is>
      </c>
      <c r="D52" s="77" t="inlineStr">
        <is>
          <t>2 tbsp (10 g)</t>
        </is>
      </c>
      <c r="E52" s="22" t="n">
        <v>42</v>
      </c>
      <c r="F52" s="23" t="n">
        <v>3.8</v>
      </c>
      <c r="G52" s="23" t="n">
        <v>0.4</v>
      </c>
      <c r="H52" s="23" t="n">
        <v>2.8</v>
      </c>
      <c r="I52" s="23" t="n">
        <v>0</v>
      </c>
      <c r="J52" s="23">
        <f>IF(OR(E52="",E52=0),"",ROUND(F52/E52*100,1))</f>
        <v/>
      </c>
      <c r="K52" s="21">
        <f>IF(J52="","",IF(J52&gt;=10,"Lean",IF(J52&gt;=5,"Solid","Booster")))</f>
        <v/>
      </c>
      <c r="M52">
        <f>IF(B52="",0,SUMIF('Meal Planner'!$C$5:$C$88,B52,'Meal Planner'!$J$5:$J$88))</f>
        <v/>
      </c>
      <c r="N52">
        <f>IF(M52&gt;0,ROW(),"")</f>
        <v/>
      </c>
    </row>
    <row r="53">
      <c r="A53" s="76" t="n">
        <v>49</v>
      </c>
      <c r="B53" s="76" t="inlineStr">
        <is>
          <t>Ricotta, part-skim</t>
        </is>
      </c>
      <c r="C53" s="76" t="inlineStr">
        <is>
          <t>Eggs &amp; Dairy</t>
        </is>
      </c>
      <c r="D53" s="76" t="inlineStr">
        <is>
          <t>1/2 cup (124 g)</t>
        </is>
      </c>
      <c r="E53" s="19" t="n">
        <v>171</v>
      </c>
      <c r="F53" s="20" t="n">
        <v>14</v>
      </c>
      <c r="G53" s="20" t="n">
        <v>6</v>
      </c>
      <c r="H53" s="20" t="n">
        <v>10</v>
      </c>
      <c r="I53" s="20" t="n">
        <v>0</v>
      </c>
      <c r="J53" s="20">
        <f>IF(OR(E53="",E53=0),"",ROUND(F53/E53*100,1))</f>
        <v/>
      </c>
      <c r="K53" s="18">
        <f>IF(J53="","",IF(J53&gt;=10,"Lean",IF(J53&gt;=5,"Solid","Booster")))</f>
        <v/>
      </c>
      <c r="M53">
        <f>IF(B53="",0,SUMIF('Meal Planner'!$C$5:$C$88,B53,'Meal Planner'!$J$5:$J$88))</f>
        <v/>
      </c>
      <c r="N53">
        <f>IF(M53&gt;0,ROW(),"")</f>
        <v/>
      </c>
    </row>
    <row r="54">
      <c r="A54" s="77" t="n">
        <v>50</v>
      </c>
      <c r="B54" s="77" t="inlineStr">
        <is>
          <t>Swiss cheese</t>
        </is>
      </c>
      <c r="C54" s="77" t="inlineStr">
        <is>
          <t>Eggs &amp; Dairy</t>
        </is>
      </c>
      <c r="D54" s="77" t="inlineStr">
        <is>
          <t>1 oz (28 g)</t>
        </is>
      </c>
      <c r="E54" s="22" t="n">
        <v>111</v>
      </c>
      <c r="F54" s="23" t="n">
        <v>7.6</v>
      </c>
      <c r="G54" s="23" t="n">
        <v>0.4</v>
      </c>
      <c r="H54" s="23" t="n">
        <v>8.800000000000001</v>
      </c>
      <c r="I54" s="23" t="n">
        <v>0</v>
      </c>
      <c r="J54" s="23">
        <f>IF(OR(E54="",E54=0),"",ROUND(F54/E54*100,1))</f>
        <v/>
      </c>
      <c r="K54" s="21">
        <f>IF(J54="","",IF(J54&gt;=10,"Lean",IF(J54&gt;=5,"Solid","Booster")))</f>
        <v/>
      </c>
      <c r="M54">
        <f>IF(B54="",0,SUMIF('Meal Planner'!$C$5:$C$88,B54,'Meal Planner'!$J$5:$J$88))</f>
        <v/>
      </c>
      <c r="N54">
        <f>IF(M54&gt;0,ROW(),"")</f>
        <v/>
      </c>
    </row>
    <row r="55">
      <c r="A55" s="76" t="n">
        <v>51</v>
      </c>
      <c r="B55" s="76" t="inlineStr">
        <is>
          <t>Cheddar cheese</t>
        </is>
      </c>
      <c r="C55" s="76" t="inlineStr">
        <is>
          <t>Eggs &amp; Dairy</t>
        </is>
      </c>
      <c r="D55" s="76" t="inlineStr">
        <is>
          <t>1 oz (28 g)</t>
        </is>
      </c>
      <c r="E55" s="19" t="n">
        <v>115</v>
      </c>
      <c r="F55" s="20" t="n">
        <v>6.5</v>
      </c>
      <c r="G55" s="20" t="n">
        <v>0.4</v>
      </c>
      <c r="H55" s="20" t="n">
        <v>9.5</v>
      </c>
      <c r="I55" s="20" t="n">
        <v>0</v>
      </c>
      <c r="J55" s="20">
        <f>IF(OR(E55="",E55=0),"",ROUND(F55/E55*100,1))</f>
        <v/>
      </c>
      <c r="K55" s="18">
        <f>IF(J55="","",IF(J55&gt;=10,"Lean",IF(J55&gt;=5,"Solid","Booster")))</f>
        <v/>
      </c>
      <c r="M55">
        <f>IF(B55="",0,SUMIF('Meal Planner'!$C$5:$C$88,B55,'Meal Planner'!$J$5:$J$88))</f>
        <v/>
      </c>
      <c r="N55">
        <f>IF(M55&gt;0,ROW(),"")</f>
        <v/>
      </c>
    </row>
    <row r="56">
      <c r="A56" s="77" t="n">
        <v>52</v>
      </c>
      <c r="B56" s="77" t="inlineStr">
        <is>
          <t>Feta cheese</t>
        </is>
      </c>
      <c r="C56" s="77" t="inlineStr">
        <is>
          <t>Eggs &amp; Dairy</t>
        </is>
      </c>
      <c r="D56" s="77" t="inlineStr">
        <is>
          <t>1 oz (28 g)</t>
        </is>
      </c>
      <c r="E56" s="22" t="n">
        <v>75</v>
      </c>
      <c r="F56" s="23" t="n">
        <v>4</v>
      </c>
      <c r="G56" s="23" t="n">
        <v>1</v>
      </c>
      <c r="H56" s="23" t="n">
        <v>6</v>
      </c>
      <c r="I56" s="23" t="n">
        <v>0</v>
      </c>
      <c r="J56" s="23">
        <f>IF(OR(E56="",E56=0),"",ROUND(F56/E56*100,1))</f>
        <v/>
      </c>
      <c r="K56" s="21">
        <f>IF(J56="","",IF(J56&gt;=10,"Lean",IF(J56&gt;=5,"Solid","Booster")))</f>
        <v/>
      </c>
      <c r="M56">
        <f>IF(B56="",0,SUMIF('Meal Planner'!$C$5:$C$88,B56,'Meal Planner'!$J$5:$J$88))</f>
        <v/>
      </c>
      <c r="N56">
        <f>IF(M56&gt;0,ROW(),"")</f>
        <v/>
      </c>
    </row>
    <row r="57">
      <c r="A57" s="76" t="n">
        <v>53</v>
      </c>
      <c r="B57" s="76" t="inlineStr">
        <is>
          <t>Lentils, cooked</t>
        </is>
      </c>
      <c r="C57" s="76" t="inlineStr">
        <is>
          <t>Beans, Lentils &amp; Soy</t>
        </is>
      </c>
      <c r="D57" s="76" t="inlineStr">
        <is>
          <t>1/2 cup (99 g)</t>
        </is>
      </c>
      <c r="E57" s="19" t="n">
        <v>115</v>
      </c>
      <c r="F57" s="20" t="n">
        <v>9</v>
      </c>
      <c r="G57" s="20" t="n">
        <v>20</v>
      </c>
      <c r="H57" s="20" t="n">
        <v>0.4</v>
      </c>
      <c r="I57" s="20" t="n">
        <v>7.8</v>
      </c>
      <c r="J57" s="20">
        <f>IF(OR(E57="",E57=0),"",ROUND(F57/E57*100,1))</f>
        <v/>
      </c>
      <c r="K57" s="18">
        <f>IF(J57="","",IF(J57&gt;=10,"Lean",IF(J57&gt;=5,"Solid","Booster")))</f>
        <v/>
      </c>
      <c r="M57">
        <f>IF(B57="",0,SUMIF('Meal Planner'!$C$5:$C$88,B57,'Meal Planner'!$J$5:$J$88))</f>
        <v/>
      </c>
      <c r="N57">
        <f>IF(M57&gt;0,ROW(),"")</f>
        <v/>
      </c>
    </row>
    <row r="58">
      <c r="A58" s="77" t="n">
        <v>54</v>
      </c>
      <c r="B58" s="77" t="inlineStr">
        <is>
          <t>Black beans, cooked</t>
        </is>
      </c>
      <c r="C58" s="77" t="inlineStr">
        <is>
          <t>Beans, Lentils &amp; Soy</t>
        </is>
      </c>
      <c r="D58" s="77" t="inlineStr">
        <is>
          <t>1/2 cup (86 g)</t>
        </is>
      </c>
      <c r="E58" s="22" t="n">
        <v>114</v>
      </c>
      <c r="F58" s="23" t="n">
        <v>7.6</v>
      </c>
      <c r="G58" s="23" t="n">
        <v>20</v>
      </c>
      <c r="H58" s="23" t="n">
        <v>0.5</v>
      </c>
      <c r="I58" s="23" t="n">
        <v>7.5</v>
      </c>
      <c r="J58" s="23">
        <f>IF(OR(E58="",E58=0),"",ROUND(F58/E58*100,1))</f>
        <v/>
      </c>
      <c r="K58" s="21">
        <f>IF(J58="","",IF(J58&gt;=10,"Lean",IF(J58&gt;=5,"Solid","Booster")))</f>
        <v/>
      </c>
      <c r="M58">
        <f>IF(B58="",0,SUMIF('Meal Planner'!$C$5:$C$88,B58,'Meal Planner'!$J$5:$J$88))</f>
        <v/>
      </c>
      <c r="N58">
        <f>IF(M58&gt;0,ROW(),"")</f>
        <v/>
      </c>
    </row>
    <row r="59">
      <c r="A59" s="76" t="n">
        <v>55</v>
      </c>
      <c r="B59" s="76" t="inlineStr">
        <is>
          <t>Chickpeas, cooked</t>
        </is>
      </c>
      <c r="C59" s="76" t="inlineStr">
        <is>
          <t>Beans, Lentils &amp; Soy</t>
        </is>
      </c>
      <c r="D59" s="76" t="inlineStr">
        <is>
          <t>1/2 cup (82 g)</t>
        </is>
      </c>
      <c r="E59" s="19" t="n">
        <v>134</v>
      </c>
      <c r="F59" s="20" t="n">
        <v>7.3</v>
      </c>
      <c r="G59" s="20" t="n">
        <v>22.5</v>
      </c>
      <c r="H59" s="20" t="n">
        <v>2.1</v>
      </c>
      <c r="I59" s="20" t="n">
        <v>6.2</v>
      </c>
      <c r="J59" s="20">
        <f>IF(OR(E59="",E59=0),"",ROUND(F59/E59*100,1))</f>
        <v/>
      </c>
      <c r="K59" s="18">
        <f>IF(J59="","",IF(J59&gt;=10,"Lean",IF(J59&gt;=5,"Solid","Booster")))</f>
        <v/>
      </c>
      <c r="M59">
        <f>IF(B59="",0,SUMIF('Meal Planner'!$C$5:$C$88,B59,'Meal Planner'!$J$5:$J$88))</f>
        <v/>
      </c>
      <c r="N59">
        <f>IF(M59&gt;0,ROW(),"")</f>
        <v/>
      </c>
    </row>
    <row r="60">
      <c r="A60" s="77" t="n">
        <v>56</v>
      </c>
      <c r="B60" s="77" t="inlineStr">
        <is>
          <t>Kidney beans, cooked</t>
        </is>
      </c>
      <c r="C60" s="77" t="inlineStr">
        <is>
          <t>Beans, Lentils &amp; Soy</t>
        </is>
      </c>
      <c r="D60" s="77" t="inlineStr">
        <is>
          <t>1/2 cup (89 g)</t>
        </is>
      </c>
      <c r="E60" s="22" t="n">
        <v>112</v>
      </c>
      <c r="F60" s="23" t="n">
        <v>7.7</v>
      </c>
      <c r="G60" s="23" t="n">
        <v>20</v>
      </c>
      <c r="H60" s="23" t="n">
        <v>0.4</v>
      </c>
      <c r="I60" s="23" t="n">
        <v>5.7</v>
      </c>
      <c r="J60" s="23">
        <f>IF(OR(E60="",E60=0),"",ROUND(F60/E60*100,1))</f>
        <v/>
      </c>
      <c r="K60" s="21">
        <f>IF(J60="","",IF(J60&gt;=10,"Lean",IF(J60&gt;=5,"Solid","Booster")))</f>
        <v/>
      </c>
      <c r="M60">
        <f>IF(B60="",0,SUMIF('Meal Planner'!$C$5:$C$88,B60,'Meal Planner'!$J$5:$J$88))</f>
        <v/>
      </c>
      <c r="N60">
        <f>IF(M60&gt;0,ROW(),"")</f>
        <v/>
      </c>
    </row>
    <row r="61">
      <c r="A61" s="76" t="n">
        <v>57</v>
      </c>
      <c r="B61" s="76" t="inlineStr">
        <is>
          <t>Pinto beans, cooked</t>
        </is>
      </c>
      <c r="C61" s="76" t="inlineStr">
        <is>
          <t>Beans, Lentils &amp; Soy</t>
        </is>
      </c>
      <c r="D61" s="76" t="inlineStr">
        <is>
          <t>1/2 cup (86 g)</t>
        </is>
      </c>
      <c r="E61" s="19" t="n">
        <v>123</v>
      </c>
      <c r="F61" s="20" t="n">
        <v>7.7</v>
      </c>
      <c r="G61" s="20" t="n">
        <v>22.4</v>
      </c>
      <c r="H61" s="20" t="n">
        <v>0.6</v>
      </c>
      <c r="I61" s="20" t="n">
        <v>7.7</v>
      </c>
      <c r="J61" s="20">
        <f>IF(OR(E61="",E61=0),"",ROUND(F61/E61*100,1))</f>
        <v/>
      </c>
      <c r="K61" s="18">
        <f>IF(J61="","",IF(J61&gt;=10,"Lean",IF(J61&gt;=5,"Solid","Booster")))</f>
        <v/>
      </c>
      <c r="M61">
        <f>IF(B61="",0,SUMIF('Meal Planner'!$C$5:$C$88,B61,'Meal Planner'!$J$5:$J$88))</f>
        <v/>
      </c>
      <c r="N61">
        <f>IF(M61&gt;0,ROW(),"")</f>
        <v/>
      </c>
    </row>
    <row r="62">
      <c r="A62" s="77" t="n">
        <v>58</v>
      </c>
      <c r="B62" s="77" t="inlineStr">
        <is>
          <t>Navy beans, cooked</t>
        </is>
      </c>
      <c r="C62" s="77" t="inlineStr">
        <is>
          <t>Beans, Lentils &amp; Soy</t>
        </is>
      </c>
      <c r="D62" s="77" t="inlineStr">
        <is>
          <t>1/2 cup (91 g)</t>
        </is>
      </c>
      <c r="E62" s="22" t="n">
        <v>127</v>
      </c>
      <c r="F62" s="23" t="n">
        <v>7.5</v>
      </c>
      <c r="G62" s="23" t="n">
        <v>23.7</v>
      </c>
      <c r="H62" s="23" t="n">
        <v>0.6</v>
      </c>
      <c r="I62" s="23" t="n">
        <v>9.6</v>
      </c>
      <c r="J62" s="23">
        <f>IF(OR(E62="",E62=0),"",ROUND(F62/E62*100,1))</f>
        <v/>
      </c>
      <c r="K62" s="21">
        <f>IF(J62="","",IF(J62&gt;=10,"Lean",IF(J62&gt;=5,"Solid","Booster")))</f>
        <v/>
      </c>
      <c r="M62">
        <f>IF(B62="",0,SUMIF('Meal Planner'!$C$5:$C$88,B62,'Meal Planner'!$J$5:$J$88))</f>
        <v/>
      </c>
      <c r="N62">
        <f>IF(M62&gt;0,ROW(),"")</f>
        <v/>
      </c>
    </row>
    <row r="63">
      <c r="A63" s="76" t="n">
        <v>59</v>
      </c>
      <c r="B63" s="76" t="inlineStr">
        <is>
          <t>Lima beans, cooked</t>
        </is>
      </c>
      <c r="C63" s="76" t="inlineStr">
        <is>
          <t>Beans, Lentils &amp; Soy</t>
        </is>
      </c>
      <c r="D63" s="76" t="inlineStr">
        <is>
          <t>1/2 cup (94 g)</t>
        </is>
      </c>
      <c r="E63" s="19" t="n">
        <v>108</v>
      </c>
      <c r="F63" s="20" t="n">
        <v>7.3</v>
      </c>
      <c r="G63" s="20" t="n">
        <v>19.6</v>
      </c>
      <c r="H63" s="20" t="n">
        <v>0.4</v>
      </c>
      <c r="I63" s="20" t="n">
        <v>6.6</v>
      </c>
      <c r="J63" s="20">
        <f>IF(OR(E63="",E63=0),"",ROUND(F63/E63*100,1))</f>
        <v/>
      </c>
      <c r="K63" s="18">
        <f>IF(J63="","",IF(J63&gt;=10,"Lean",IF(J63&gt;=5,"Solid","Booster")))</f>
        <v/>
      </c>
      <c r="M63">
        <f>IF(B63="",0,SUMIF('Meal Planner'!$C$5:$C$88,B63,'Meal Planner'!$J$5:$J$88))</f>
        <v/>
      </c>
      <c r="N63">
        <f>IF(M63&gt;0,ROW(),"")</f>
        <v/>
      </c>
    </row>
    <row r="64">
      <c r="A64" s="77" t="n">
        <v>60</v>
      </c>
      <c r="B64" s="77" t="inlineStr">
        <is>
          <t>Split peas, cooked</t>
        </is>
      </c>
      <c r="C64" s="77" t="inlineStr">
        <is>
          <t>Beans, Lentils &amp; Soy</t>
        </is>
      </c>
      <c r="D64" s="77" t="inlineStr">
        <is>
          <t>1/2 cup (98 g)</t>
        </is>
      </c>
      <c r="E64" s="22" t="n">
        <v>116</v>
      </c>
      <c r="F64" s="23" t="n">
        <v>8.199999999999999</v>
      </c>
      <c r="G64" s="23" t="n">
        <v>20.7</v>
      </c>
      <c r="H64" s="23" t="n">
        <v>0.4</v>
      </c>
      <c r="I64" s="23" t="n">
        <v>8.1</v>
      </c>
      <c r="J64" s="23">
        <f>IF(OR(E64="",E64=0),"",ROUND(F64/E64*100,1))</f>
        <v/>
      </c>
      <c r="K64" s="21">
        <f>IF(J64="","",IF(J64&gt;=10,"Lean",IF(J64&gt;=5,"Solid","Booster")))</f>
        <v/>
      </c>
      <c r="M64">
        <f>IF(B64="",0,SUMIF('Meal Planner'!$C$5:$C$88,B64,'Meal Planner'!$J$5:$J$88))</f>
        <v/>
      </c>
      <c r="N64">
        <f>IF(M64&gt;0,ROW(),"")</f>
        <v/>
      </c>
    </row>
    <row r="65">
      <c r="A65" s="76" t="n">
        <v>61</v>
      </c>
      <c r="B65" s="76" t="inlineStr">
        <is>
          <t>Edamame, shelled</t>
        </is>
      </c>
      <c r="C65" s="76" t="inlineStr">
        <is>
          <t>Beans, Lentils &amp; Soy</t>
        </is>
      </c>
      <c r="D65" s="76" t="inlineStr">
        <is>
          <t>1/2 cup (78 g)</t>
        </is>
      </c>
      <c r="E65" s="19" t="n">
        <v>94</v>
      </c>
      <c r="F65" s="20" t="n">
        <v>9.199999999999999</v>
      </c>
      <c r="G65" s="20" t="n">
        <v>6.9</v>
      </c>
      <c r="H65" s="20" t="n">
        <v>4</v>
      </c>
      <c r="I65" s="20" t="n">
        <v>4</v>
      </c>
      <c r="J65" s="20">
        <f>IF(OR(E65="",E65=0),"",ROUND(F65/E65*100,1))</f>
        <v/>
      </c>
      <c r="K65" s="18">
        <f>IF(J65="","",IF(J65&gt;=10,"Lean",IF(J65&gt;=5,"Solid","Booster")))</f>
        <v/>
      </c>
      <c r="M65">
        <f>IF(B65="",0,SUMIF('Meal Planner'!$C$5:$C$88,B65,'Meal Planner'!$J$5:$J$88))</f>
        <v/>
      </c>
      <c r="N65">
        <f>IF(M65&gt;0,ROW(),"")</f>
        <v/>
      </c>
    </row>
    <row r="66">
      <c r="A66" s="77" t="n">
        <v>62</v>
      </c>
      <c r="B66" s="77" t="inlineStr">
        <is>
          <t>Tofu, extra-firm</t>
        </is>
      </c>
      <c r="C66" s="77" t="inlineStr">
        <is>
          <t>Beans, Lentils &amp; Soy</t>
        </is>
      </c>
      <c r="D66" s="77" t="inlineStr">
        <is>
          <t>4 oz (113 g)</t>
        </is>
      </c>
      <c r="E66" s="22" t="n">
        <v>120</v>
      </c>
      <c r="F66" s="23" t="n">
        <v>13</v>
      </c>
      <c r="G66" s="23" t="n">
        <v>3</v>
      </c>
      <c r="H66" s="23" t="n">
        <v>6.5</v>
      </c>
      <c r="I66" s="23" t="n">
        <v>1</v>
      </c>
      <c r="J66" s="23">
        <f>IF(OR(E66="",E66=0),"",ROUND(F66/E66*100,1))</f>
        <v/>
      </c>
      <c r="K66" s="21">
        <f>IF(J66="","",IF(J66&gt;=10,"Lean",IF(J66&gt;=5,"Solid","Booster")))</f>
        <v/>
      </c>
      <c r="M66">
        <f>IF(B66="",0,SUMIF('Meal Planner'!$C$5:$C$88,B66,'Meal Planner'!$J$5:$J$88))</f>
        <v/>
      </c>
      <c r="N66">
        <f>IF(M66&gt;0,ROW(),"")</f>
        <v/>
      </c>
    </row>
    <row r="67">
      <c r="A67" s="76" t="n">
        <v>63</v>
      </c>
      <c r="B67" s="76" t="inlineStr">
        <is>
          <t>Tempeh</t>
        </is>
      </c>
      <c r="C67" s="76" t="inlineStr">
        <is>
          <t>Beans, Lentils &amp; Soy</t>
        </is>
      </c>
      <c r="D67" s="76" t="inlineStr">
        <is>
          <t>3 oz (85 g)</t>
        </is>
      </c>
      <c r="E67" s="19" t="n">
        <v>163</v>
      </c>
      <c r="F67" s="20" t="n">
        <v>17</v>
      </c>
      <c r="G67" s="20" t="n">
        <v>6.5</v>
      </c>
      <c r="H67" s="20" t="n">
        <v>9.199999999999999</v>
      </c>
      <c r="I67" s="20" t="n">
        <v>3</v>
      </c>
      <c r="J67" s="20">
        <f>IF(OR(E67="",E67=0),"",ROUND(F67/E67*100,1))</f>
        <v/>
      </c>
      <c r="K67" s="18">
        <f>IF(J67="","",IF(J67&gt;=10,"Lean",IF(J67&gt;=5,"Solid","Booster")))</f>
        <v/>
      </c>
      <c r="M67">
        <f>IF(B67="",0,SUMIF('Meal Planner'!$C$5:$C$88,B67,'Meal Planner'!$J$5:$J$88))</f>
        <v/>
      </c>
      <c r="N67">
        <f>IF(M67&gt;0,ROW(),"")</f>
        <v/>
      </c>
    </row>
    <row r="68">
      <c r="A68" s="77" t="n">
        <v>64</v>
      </c>
      <c r="B68" s="77" t="inlineStr">
        <is>
          <t>Seitan</t>
        </is>
      </c>
      <c r="C68" s="77" t="inlineStr">
        <is>
          <t>Beans, Lentils &amp; Soy</t>
        </is>
      </c>
      <c r="D68" s="77" t="inlineStr">
        <is>
          <t>3 oz (85 g)</t>
        </is>
      </c>
      <c r="E68" s="22" t="n">
        <v>110</v>
      </c>
      <c r="F68" s="23" t="n">
        <v>21</v>
      </c>
      <c r="G68" s="23" t="n">
        <v>5</v>
      </c>
      <c r="H68" s="23" t="n">
        <v>1</v>
      </c>
      <c r="I68" s="23" t="n">
        <v>1</v>
      </c>
      <c r="J68" s="23">
        <f>IF(OR(E68="",E68=0),"",ROUND(F68/E68*100,1))</f>
        <v/>
      </c>
      <c r="K68" s="21">
        <f>IF(J68="","",IF(J68&gt;=10,"Lean",IF(J68&gt;=5,"Solid","Booster")))</f>
        <v/>
      </c>
      <c r="M68">
        <f>IF(B68="",0,SUMIF('Meal Planner'!$C$5:$C$88,B68,'Meal Planner'!$J$5:$J$88))</f>
        <v/>
      </c>
      <c r="N68">
        <f>IF(M68&gt;0,ROW(),"")</f>
        <v/>
      </c>
    </row>
    <row r="69">
      <c r="A69" s="76" t="n">
        <v>65</v>
      </c>
      <c r="B69" s="76" t="inlineStr">
        <is>
          <t>Textured vegetable protein, dry</t>
        </is>
      </c>
      <c r="C69" s="76" t="inlineStr">
        <is>
          <t>Beans, Lentils &amp; Soy</t>
        </is>
      </c>
      <c r="D69" s="76" t="inlineStr">
        <is>
          <t>1/4 cup (24 g)</t>
        </is>
      </c>
      <c r="E69" s="19" t="n">
        <v>80</v>
      </c>
      <c r="F69" s="20" t="n">
        <v>12</v>
      </c>
      <c r="G69" s="20" t="n">
        <v>7</v>
      </c>
      <c r="H69" s="20" t="n">
        <v>0</v>
      </c>
      <c r="I69" s="20" t="n">
        <v>4</v>
      </c>
      <c r="J69" s="20">
        <f>IF(OR(E69="",E69=0),"",ROUND(F69/E69*100,1))</f>
        <v/>
      </c>
      <c r="K69" s="18">
        <f>IF(J69="","",IF(J69&gt;=10,"Lean",IF(J69&gt;=5,"Solid","Booster")))</f>
        <v/>
      </c>
      <c r="M69">
        <f>IF(B69="",0,SUMIF('Meal Planner'!$C$5:$C$88,B69,'Meal Planner'!$J$5:$J$88))</f>
        <v/>
      </c>
      <c r="N69">
        <f>IF(M69&gt;0,ROW(),"")</f>
        <v/>
      </c>
    </row>
    <row r="70">
      <c r="A70" s="77" t="n">
        <v>66</v>
      </c>
      <c r="B70" s="77" t="inlineStr">
        <is>
          <t>Soy milk, unsweetened</t>
        </is>
      </c>
      <c r="C70" s="77" t="inlineStr">
        <is>
          <t>Beans, Lentils &amp; Soy</t>
        </is>
      </c>
      <c r="D70" s="77" t="inlineStr">
        <is>
          <t>1 cup (240 ml)</t>
        </is>
      </c>
      <c r="E70" s="22" t="n">
        <v>80</v>
      </c>
      <c r="F70" s="23" t="n">
        <v>7</v>
      </c>
      <c r="G70" s="23" t="n">
        <v>3</v>
      </c>
      <c r="H70" s="23" t="n">
        <v>4</v>
      </c>
      <c r="I70" s="23" t="n">
        <v>1</v>
      </c>
      <c r="J70" s="23">
        <f>IF(OR(E70="",E70=0),"",ROUND(F70/E70*100,1))</f>
        <v/>
      </c>
      <c r="K70" s="21">
        <f>IF(J70="","",IF(J70&gt;=10,"Lean",IF(J70&gt;=5,"Solid","Booster")))</f>
        <v/>
      </c>
      <c r="M70">
        <f>IF(B70="",0,SUMIF('Meal Planner'!$C$5:$C$88,B70,'Meal Planner'!$J$5:$J$88))</f>
        <v/>
      </c>
      <c r="N70">
        <f>IF(M70&gt;0,ROW(),"")</f>
        <v/>
      </c>
    </row>
    <row r="71">
      <c r="A71" s="76" t="n">
        <v>67</v>
      </c>
      <c r="B71" s="76" t="inlineStr">
        <is>
          <t>Soy nuts, dry roasted</t>
        </is>
      </c>
      <c r="C71" s="76" t="inlineStr">
        <is>
          <t>Beans, Lentils &amp; Soy</t>
        </is>
      </c>
      <c r="D71" s="76" t="inlineStr">
        <is>
          <t>1 oz (28 g)</t>
        </is>
      </c>
      <c r="E71" s="19" t="n">
        <v>126</v>
      </c>
      <c r="F71" s="20" t="n">
        <v>11</v>
      </c>
      <c r="G71" s="20" t="n">
        <v>9</v>
      </c>
      <c r="H71" s="20" t="n">
        <v>6</v>
      </c>
      <c r="I71" s="20" t="n">
        <v>2.3</v>
      </c>
      <c r="J71" s="20">
        <f>IF(OR(E71="",E71=0),"",ROUND(F71/E71*100,1))</f>
        <v/>
      </c>
      <c r="K71" s="18">
        <f>IF(J71="","",IF(J71&gt;=10,"Lean",IF(J71&gt;=5,"Solid","Booster")))</f>
        <v/>
      </c>
      <c r="M71">
        <f>IF(B71="",0,SUMIF('Meal Planner'!$C$5:$C$88,B71,'Meal Planner'!$J$5:$J$88))</f>
        <v/>
      </c>
      <c r="N71">
        <f>IF(M71&gt;0,ROW(),"")</f>
        <v/>
      </c>
    </row>
    <row r="72">
      <c r="A72" s="77" t="n">
        <v>68</v>
      </c>
      <c r="B72" s="77" t="inlineStr">
        <is>
          <t>Chickpea pasta, dry</t>
        </is>
      </c>
      <c r="C72" s="77" t="inlineStr">
        <is>
          <t>Beans, Lentils &amp; Soy</t>
        </is>
      </c>
      <c r="D72" s="77" t="inlineStr">
        <is>
          <t>2 oz (56 g)</t>
        </is>
      </c>
      <c r="E72" s="22" t="n">
        <v>190</v>
      </c>
      <c r="F72" s="23" t="n">
        <v>11</v>
      </c>
      <c r="G72" s="23" t="n">
        <v>32</v>
      </c>
      <c r="H72" s="23" t="n">
        <v>3.5</v>
      </c>
      <c r="I72" s="23" t="n">
        <v>5</v>
      </c>
      <c r="J72" s="23">
        <f>IF(OR(E72="",E72=0),"",ROUND(F72/E72*100,1))</f>
        <v/>
      </c>
      <c r="K72" s="21">
        <f>IF(J72="","",IF(J72&gt;=10,"Lean",IF(J72&gt;=5,"Solid","Booster")))</f>
        <v/>
      </c>
      <c r="M72">
        <f>IF(B72="",0,SUMIF('Meal Planner'!$C$5:$C$88,B72,'Meal Planner'!$J$5:$J$88))</f>
        <v/>
      </c>
      <c r="N72">
        <f>IF(M72&gt;0,ROW(),"")</f>
        <v/>
      </c>
    </row>
    <row r="73">
      <c r="A73" s="76" t="n">
        <v>69</v>
      </c>
      <c r="B73" s="76" t="inlineStr">
        <is>
          <t>Hummus</t>
        </is>
      </c>
      <c r="C73" s="76" t="inlineStr">
        <is>
          <t>Beans, Lentils &amp; Soy</t>
        </is>
      </c>
      <c r="D73" s="76" t="inlineStr">
        <is>
          <t>2 tbsp (30 g)</t>
        </is>
      </c>
      <c r="E73" s="19" t="n">
        <v>50</v>
      </c>
      <c r="F73" s="20" t="n">
        <v>2.4</v>
      </c>
      <c r="G73" s="20" t="n">
        <v>4.3</v>
      </c>
      <c r="H73" s="20" t="n">
        <v>2.9</v>
      </c>
      <c r="I73" s="20" t="n">
        <v>1.8</v>
      </c>
      <c r="J73" s="20">
        <f>IF(OR(E73="",E73=0),"",ROUND(F73/E73*100,1))</f>
        <v/>
      </c>
      <c r="K73" s="18">
        <f>IF(J73="","",IF(J73&gt;=10,"Lean",IF(J73&gt;=5,"Solid","Booster")))</f>
        <v/>
      </c>
      <c r="M73">
        <f>IF(B73="",0,SUMIF('Meal Planner'!$C$5:$C$88,B73,'Meal Planner'!$J$5:$J$88))</f>
        <v/>
      </c>
      <c r="N73">
        <f>IF(M73&gt;0,ROW(),"")</f>
        <v/>
      </c>
    </row>
    <row r="74">
      <c r="A74" s="77" t="n">
        <v>70</v>
      </c>
      <c r="B74" s="77" t="inlineStr">
        <is>
          <t>Peanut butter powder</t>
        </is>
      </c>
      <c r="C74" s="77" t="inlineStr">
        <is>
          <t>Nuts, Seeds &amp; Grains</t>
        </is>
      </c>
      <c r="D74" s="77" t="inlineStr">
        <is>
          <t>2 tbsp (12 g)</t>
        </is>
      </c>
      <c r="E74" s="22" t="n">
        <v>60</v>
      </c>
      <c r="F74" s="23" t="n">
        <v>6</v>
      </c>
      <c r="G74" s="23" t="n">
        <v>5</v>
      </c>
      <c r="H74" s="23" t="n">
        <v>1.5</v>
      </c>
      <c r="I74" s="23" t="n">
        <v>1</v>
      </c>
      <c r="J74" s="23">
        <f>IF(OR(E74="",E74=0),"",ROUND(F74/E74*100,1))</f>
        <v/>
      </c>
      <c r="K74" s="21">
        <f>IF(J74="","",IF(J74&gt;=10,"Lean",IF(J74&gt;=5,"Solid","Booster")))</f>
        <v/>
      </c>
      <c r="M74">
        <f>IF(B74="",0,SUMIF('Meal Planner'!$C$5:$C$88,B74,'Meal Planner'!$J$5:$J$88))</f>
        <v/>
      </c>
      <c r="N74">
        <f>IF(M74&gt;0,ROW(),"")</f>
        <v/>
      </c>
    </row>
    <row r="75">
      <c r="A75" s="76" t="n">
        <v>71</v>
      </c>
      <c r="B75" s="76" t="inlineStr">
        <is>
          <t>Hemp hearts</t>
        </is>
      </c>
      <c r="C75" s="76" t="inlineStr">
        <is>
          <t>Nuts, Seeds &amp; Grains</t>
        </is>
      </c>
      <c r="D75" s="76" t="inlineStr">
        <is>
          <t>3 tbsp (30 g)</t>
        </is>
      </c>
      <c r="E75" s="19" t="n">
        <v>166</v>
      </c>
      <c r="F75" s="20" t="n">
        <v>9.5</v>
      </c>
      <c r="G75" s="20" t="n">
        <v>2.6</v>
      </c>
      <c r="H75" s="20" t="n">
        <v>14.6</v>
      </c>
      <c r="I75" s="20" t="n">
        <v>1.2</v>
      </c>
      <c r="J75" s="20">
        <f>IF(OR(E75="",E75=0),"",ROUND(F75/E75*100,1))</f>
        <v/>
      </c>
      <c r="K75" s="18">
        <f>IF(J75="","",IF(J75&gt;=10,"Lean",IF(J75&gt;=5,"Solid","Booster")))</f>
        <v/>
      </c>
      <c r="M75">
        <f>IF(B75="",0,SUMIF('Meal Planner'!$C$5:$C$88,B75,'Meal Planner'!$J$5:$J$88))</f>
        <v/>
      </c>
      <c r="N75">
        <f>IF(M75&gt;0,ROW(),"")</f>
        <v/>
      </c>
    </row>
    <row r="76">
      <c r="A76" s="77" t="n">
        <v>72</v>
      </c>
      <c r="B76" s="77" t="inlineStr">
        <is>
          <t>Pumpkin seeds (pepitas)</t>
        </is>
      </c>
      <c r="C76" s="77" t="inlineStr">
        <is>
          <t>Nuts, Seeds &amp; Grains</t>
        </is>
      </c>
      <c r="D76" s="77" t="inlineStr">
        <is>
          <t>1 oz (28 g)</t>
        </is>
      </c>
      <c r="E76" s="22" t="n">
        <v>158</v>
      </c>
      <c r="F76" s="23" t="n">
        <v>8.5</v>
      </c>
      <c r="G76" s="23" t="n">
        <v>3</v>
      </c>
      <c r="H76" s="23" t="n">
        <v>13.9</v>
      </c>
      <c r="I76" s="23" t="n">
        <v>1.7</v>
      </c>
      <c r="J76" s="23">
        <f>IF(OR(E76="",E76=0),"",ROUND(F76/E76*100,1))</f>
        <v/>
      </c>
      <c r="K76" s="21">
        <f>IF(J76="","",IF(J76&gt;=10,"Lean",IF(J76&gt;=5,"Solid","Booster")))</f>
        <v/>
      </c>
      <c r="M76">
        <f>IF(B76="",0,SUMIF('Meal Planner'!$C$5:$C$88,B76,'Meal Planner'!$J$5:$J$88))</f>
        <v/>
      </c>
      <c r="N76">
        <f>IF(M76&gt;0,ROW(),"")</f>
        <v/>
      </c>
    </row>
    <row r="77">
      <c r="A77" s="76" t="n">
        <v>73</v>
      </c>
      <c r="B77" s="76" t="inlineStr">
        <is>
          <t>Peanuts, dry roasted</t>
        </is>
      </c>
      <c r="C77" s="76" t="inlineStr">
        <is>
          <t>Nuts, Seeds &amp; Grains</t>
        </is>
      </c>
      <c r="D77" s="76" t="inlineStr">
        <is>
          <t>1 oz (28 g)</t>
        </is>
      </c>
      <c r="E77" s="19" t="n">
        <v>166</v>
      </c>
      <c r="F77" s="20" t="n">
        <v>6.7</v>
      </c>
      <c r="G77" s="20" t="n">
        <v>6</v>
      </c>
      <c r="H77" s="20" t="n">
        <v>14</v>
      </c>
      <c r="I77" s="20" t="n">
        <v>2.3</v>
      </c>
      <c r="J77" s="20">
        <f>IF(OR(E77="",E77=0),"",ROUND(F77/E77*100,1))</f>
        <v/>
      </c>
      <c r="K77" s="18">
        <f>IF(J77="","",IF(J77&gt;=10,"Lean",IF(J77&gt;=5,"Solid","Booster")))</f>
        <v/>
      </c>
      <c r="M77">
        <f>IF(B77="",0,SUMIF('Meal Planner'!$C$5:$C$88,B77,'Meal Planner'!$J$5:$J$88))</f>
        <v/>
      </c>
      <c r="N77">
        <f>IF(M77&gt;0,ROW(),"")</f>
        <v/>
      </c>
    </row>
    <row r="78">
      <c r="A78" s="77" t="n">
        <v>74</v>
      </c>
      <c r="B78" s="77" t="inlineStr">
        <is>
          <t>Almonds</t>
        </is>
      </c>
      <c r="C78" s="77" t="inlineStr">
        <is>
          <t>Nuts, Seeds &amp; Grains</t>
        </is>
      </c>
      <c r="D78" s="77" t="inlineStr">
        <is>
          <t>1 oz (28 g)</t>
        </is>
      </c>
      <c r="E78" s="22" t="n">
        <v>164</v>
      </c>
      <c r="F78" s="23" t="n">
        <v>6</v>
      </c>
      <c r="G78" s="23" t="n">
        <v>6.1</v>
      </c>
      <c r="H78" s="23" t="n">
        <v>14.2</v>
      </c>
      <c r="I78" s="23" t="n">
        <v>3.5</v>
      </c>
      <c r="J78" s="23">
        <f>IF(OR(E78="",E78=0),"",ROUND(F78/E78*100,1))</f>
        <v/>
      </c>
      <c r="K78" s="21">
        <f>IF(J78="","",IF(J78&gt;=10,"Lean",IF(J78&gt;=5,"Solid","Booster")))</f>
        <v/>
      </c>
      <c r="M78">
        <f>IF(B78="",0,SUMIF('Meal Planner'!$C$5:$C$88,B78,'Meal Planner'!$J$5:$J$88))</f>
        <v/>
      </c>
      <c r="N78">
        <f>IF(M78&gt;0,ROW(),"")</f>
        <v/>
      </c>
    </row>
    <row r="79">
      <c r="A79" s="76" t="n">
        <v>75</v>
      </c>
      <c r="B79" s="76" t="inlineStr">
        <is>
          <t>Pistachios</t>
        </is>
      </c>
      <c r="C79" s="76" t="inlineStr">
        <is>
          <t>Nuts, Seeds &amp; Grains</t>
        </is>
      </c>
      <c r="D79" s="76" t="inlineStr">
        <is>
          <t>1 oz (28 g)</t>
        </is>
      </c>
      <c r="E79" s="19" t="n">
        <v>159</v>
      </c>
      <c r="F79" s="20" t="n">
        <v>5.7</v>
      </c>
      <c r="G79" s="20" t="n">
        <v>7.7</v>
      </c>
      <c r="H79" s="20" t="n">
        <v>12.9</v>
      </c>
      <c r="I79" s="20" t="n">
        <v>3</v>
      </c>
      <c r="J79" s="20">
        <f>IF(OR(E79="",E79=0),"",ROUND(F79/E79*100,1))</f>
        <v/>
      </c>
      <c r="K79" s="18">
        <f>IF(J79="","",IF(J79&gt;=10,"Lean",IF(J79&gt;=5,"Solid","Booster")))</f>
        <v/>
      </c>
      <c r="M79">
        <f>IF(B79="",0,SUMIF('Meal Planner'!$C$5:$C$88,B79,'Meal Planner'!$J$5:$J$88))</f>
        <v/>
      </c>
      <c r="N79">
        <f>IF(M79&gt;0,ROW(),"")</f>
        <v/>
      </c>
    </row>
    <row r="80">
      <c r="A80" s="77" t="n">
        <v>76</v>
      </c>
      <c r="B80" s="77" t="inlineStr">
        <is>
          <t>Sunflower seeds</t>
        </is>
      </c>
      <c r="C80" s="77" t="inlineStr">
        <is>
          <t>Nuts, Seeds &amp; Grains</t>
        </is>
      </c>
      <c r="D80" s="77" t="inlineStr">
        <is>
          <t>1 oz (28 g)</t>
        </is>
      </c>
      <c r="E80" s="22" t="n">
        <v>165</v>
      </c>
      <c r="F80" s="23" t="n">
        <v>5.5</v>
      </c>
      <c r="G80" s="23" t="n">
        <v>6.8</v>
      </c>
      <c r="H80" s="23" t="n">
        <v>14</v>
      </c>
      <c r="I80" s="23" t="n">
        <v>3.1</v>
      </c>
      <c r="J80" s="23">
        <f>IF(OR(E80="",E80=0),"",ROUND(F80/E80*100,1))</f>
        <v/>
      </c>
      <c r="K80" s="21">
        <f>IF(J80="","",IF(J80&gt;=10,"Lean",IF(J80&gt;=5,"Solid","Booster")))</f>
        <v/>
      </c>
      <c r="M80">
        <f>IF(B80="",0,SUMIF('Meal Planner'!$C$5:$C$88,B80,'Meal Planner'!$J$5:$J$88))</f>
        <v/>
      </c>
      <c r="N80">
        <f>IF(M80&gt;0,ROW(),"")</f>
        <v/>
      </c>
    </row>
    <row r="81">
      <c r="A81" s="76" t="n">
        <v>77</v>
      </c>
      <c r="B81" s="76" t="inlineStr">
        <is>
          <t>Peanut butter</t>
        </is>
      </c>
      <c r="C81" s="76" t="inlineStr">
        <is>
          <t>Nuts, Seeds &amp; Grains</t>
        </is>
      </c>
      <c r="D81" s="76" t="inlineStr">
        <is>
          <t>2 tbsp (32 g)</t>
        </is>
      </c>
      <c r="E81" s="19" t="n">
        <v>188</v>
      </c>
      <c r="F81" s="20" t="n">
        <v>7.7</v>
      </c>
      <c r="G81" s="20" t="n">
        <v>6.9</v>
      </c>
      <c r="H81" s="20" t="n">
        <v>16.1</v>
      </c>
      <c r="I81" s="20" t="n">
        <v>1.9</v>
      </c>
      <c r="J81" s="20">
        <f>IF(OR(E81="",E81=0),"",ROUND(F81/E81*100,1))</f>
        <v/>
      </c>
      <c r="K81" s="18">
        <f>IF(J81="","",IF(J81&gt;=10,"Lean",IF(J81&gt;=5,"Solid","Booster")))</f>
        <v/>
      </c>
      <c r="M81">
        <f>IF(B81="",0,SUMIF('Meal Planner'!$C$5:$C$88,B81,'Meal Planner'!$J$5:$J$88))</f>
        <v/>
      </c>
      <c r="N81">
        <f>IF(M81&gt;0,ROW(),"")</f>
        <v/>
      </c>
    </row>
    <row r="82">
      <c r="A82" s="77" t="n">
        <v>78</v>
      </c>
      <c r="B82" s="77" t="inlineStr">
        <is>
          <t>Walnuts</t>
        </is>
      </c>
      <c r="C82" s="77" t="inlineStr">
        <is>
          <t>Nuts, Seeds &amp; Grains</t>
        </is>
      </c>
      <c r="D82" s="77" t="inlineStr">
        <is>
          <t>1 oz (28 g)</t>
        </is>
      </c>
      <c r="E82" s="22" t="n">
        <v>185</v>
      </c>
      <c r="F82" s="23" t="n">
        <v>4.3</v>
      </c>
      <c r="G82" s="23" t="n">
        <v>3.9</v>
      </c>
      <c r="H82" s="23" t="n">
        <v>18.5</v>
      </c>
      <c r="I82" s="23" t="n">
        <v>1.9</v>
      </c>
      <c r="J82" s="23">
        <f>IF(OR(E82="",E82=0),"",ROUND(F82/E82*100,1))</f>
        <v/>
      </c>
      <c r="K82" s="21">
        <f>IF(J82="","",IF(J82&gt;=10,"Lean",IF(J82&gt;=5,"Solid","Booster")))</f>
        <v/>
      </c>
      <c r="M82">
        <f>IF(B82="",0,SUMIF('Meal Planner'!$C$5:$C$88,B82,'Meal Planner'!$J$5:$J$88))</f>
        <v/>
      </c>
      <c r="N82">
        <f>IF(M82&gt;0,ROW(),"")</f>
        <v/>
      </c>
    </row>
    <row r="83">
      <c r="A83" s="76" t="n">
        <v>79</v>
      </c>
      <c r="B83" s="76" t="inlineStr">
        <is>
          <t>Chia seeds</t>
        </is>
      </c>
      <c r="C83" s="76" t="inlineStr">
        <is>
          <t>Nuts, Seeds &amp; Grains</t>
        </is>
      </c>
      <c r="D83" s="76" t="inlineStr">
        <is>
          <t>1 oz (28 g)</t>
        </is>
      </c>
      <c r="E83" s="19" t="n">
        <v>138</v>
      </c>
      <c r="F83" s="20" t="n">
        <v>4.7</v>
      </c>
      <c r="G83" s="20" t="n">
        <v>12</v>
      </c>
      <c r="H83" s="20" t="n">
        <v>8.699999999999999</v>
      </c>
      <c r="I83" s="20" t="n">
        <v>9.800000000000001</v>
      </c>
      <c r="J83" s="20">
        <f>IF(OR(E83="",E83=0),"",ROUND(F83/E83*100,1))</f>
        <v/>
      </c>
      <c r="K83" s="18">
        <f>IF(J83="","",IF(J83&gt;=10,"Lean",IF(J83&gt;=5,"Solid","Booster")))</f>
        <v/>
      </c>
      <c r="M83">
        <f>IF(B83="",0,SUMIF('Meal Planner'!$C$5:$C$88,B83,'Meal Planner'!$J$5:$J$88))</f>
        <v/>
      </c>
      <c r="N83">
        <f>IF(M83&gt;0,ROW(),"")</f>
        <v/>
      </c>
    </row>
    <row r="84">
      <c r="A84" s="77" t="n">
        <v>80</v>
      </c>
      <c r="B84" s="77" t="inlineStr">
        <is>
          <t>Flaxseed, ground</t>
        </is>
      </c>
      <c r="C84" s="77" t="inlineStr">
        <is>
          <t>Nuts, Seeds &amp; Grains</t>
        </is>
      </c>
      <c r="D84" s="77" t="inlineStr">
        <is>
          <t>2 tbsp (14 g)</t>
        </is>
      </c>
      <c r="E84" s="22" t="n">
        <v>75</v>
      </c>
      <c r="F84" s="23" t="n">
        <v>2.6</v>
      </c>
      <c r="G84" s="23" t="n">
        <v>4</v>
      </c>
      <c r="H84" s="23" t="n">
        <v>5.9</v>
      </c>
      <c r="I84" s="23" t="n">
        <v>3.8</v>
      </c>
      <c r="J84" s="23">
        <f>IF(OR(E84="",E84=0),"",ROUND(F84/E84*100,1))</f>
        <v/>
      </c>
      <c r="K84" s="21">
        <f>IF(J84="","",IF(J84&gt;=10,"Lean",IF(J84&gt;=5,"Solid","Booster")))</f>
        <v/>
      </c>
      <c r="M84">
        <f>IF(B84="",0,SUMIF('Meal Planner'!$C$5:$C$88,B84,'Meal Planner'!$J$5:$J$88))</f>
        <v/>
      </c>
      <c r="N84">
        <f>IF(M84&gt;0,ROW(),"")</f>
        <v/>
      </c>
    </row>
    <row r="85">
      <c r="A85" s="76" t="n">
        <v>81</v>
      </c>
      <c r="B85" s="76" t="inlineStr">
        <is>
          <t>Rolled oats, dry</t>
        </is>
      </c>
      <c r="C85" s="76" t="inlineStr">
        <is>
          <t>Nuts, Seeds &amp; Grains</t>
        </is>
      </c>
      <c r="D85" s="76" t="inlineStr">
        <is>
          <t>1/2 cup (40 g)</t>
        </is>
      </c>
      <c r="E85" s="19" t="n">
        <v>150</v>
      </c>
      <c r="F85" s="20" t="n">
        <v>5.3</v>
      </c>
      <c r="G85" s="20" t="n">
        <v>27</v>
      </c>
      <c r="H85" s="20" t="n">
        <v>2.6</v>
      </c>
      <c r="I85" s="20" t="n">
        <v>4</v>
      </c>
      <c r="J85" s="20">
        <f>IF(OR(E85="",E85=0),"",ROUND(F85/E85*100,1))</f>
        <v/>
      </c>
      <c r="K85" s="18">
        <f>IF(J85="","",IF(J85&gt;=10,"Lean",IF(J85&gt;=5,"Solid","Booster")))</f>
        <v/>
      </c>
      <c r="M85">
        <f>IF(B85="",0,SUMIF('Meal Planner'!$C$5:$C$88,B85,'Meal Planner'!$J$5:$J$88))</f>
        <v/>
      </c>
      <c r="N85">
        <f>IF(M85&gt;0,ROW(),"")</f>
        <v/>
      </c>
    </row>
    <row r="86">
      <c r="A86" s="77" t="n">
        <v>82</v>
      </c>
      <c r="B86" s="77" t="inlineStr">
        <is>
          <t>Quinoa, cooked</t>
        </is>
      </c>
      <c r="C86" s="77" t="inlineStr">
        <is>
          <t>Nuts, Seeds &amp; Grains</t>
        </is>
      </c>
      <c r="D86" s="77" t="inlineStr">
        <is>
          <t>1 cup (185 g)</t>
        </is>
      </c>
      <c r="E86" s="22" t="n">
        <v>222</v>
      </c>
      <c r="F86" s="23" t="n">
        <v>8.1</v>
      </c>
      <c r="G86" s="23" t="n">
        <v>39.4</v>
      </c>
      <c r="H86" s="23" t="n">
        <v>3.6</v>
      </c>
      <c r="I86" s="23" t="n">
        <v>5.2</v>
      </c>
      <c r="J86" s="23">
        <f>IF(OR(E86="",E86=0),"",ROUND(F86/E86*100,1))</f>
        <v/>
      </c>
      <c r="K86" s="21">
        <f>IF(J86="","",IF(J86&gt;=10,"Lean",IF(J86&gt;=5,"Solid","Booster")))</f>
        <v/>
      </c>
      <c r="M86">
        <f>IF(B86="",0,SUMIF('Meal Planner'!$C$5:$C$88,B86,'Meal Planner'!$J$5:$J$88))</f>
        <v/>
      </c>
      <c r="N86">
        <f>IF(M86&gt;0,ROW(),"")</f>
        <v/>
      </c>
    </row>
    <row r="87">
      <c r="A87" s="76" t="n">
        <v>83</v>
      </c>
      <c r="B87" s="76" t="inlineStr">
        <is>
          <t>Whole-wheat pasta, cooked</t>
        </is>
      </c>
      <c r="C87" s="76" t="inlineStr">
        <is>
          <t>Nuts, Seeds &amp; Grains</t>
        </is>
      </c>
      <c r="D87" s="76" t="inlineStr">
        <is>
          <t>1 cup (140 g)</t>
        </is>
      </c>
      <c r="E87" s="19" t="n">
        <v>174</v>
      </c>
      <c r="F87" s="20" t="n">
        <v>7.5</v>
      </c>
      <c r="G87" s="20" t="n">
        <v>37</v>
      </c>
      <c r="H87" s="20" t="n">
        <v>0.8</v>
      </c>
      <c r="I87" s="20" t="n">
        <v>6.3</v>
      </c>
      <c r="J87" s="20">
        <f>IF(OR(E87="",E87=0),"",ROUND(F87/E87*100,1))</f>
        <v/>
      </c>
      <c r="K87" s="18">
        <f>IF(J87="","",IF(J87&gt;=10,"Lean",IF(J87&gt;=5,"Solid","Booster")))</f>
        <v/>
      </c>
      <c r="M87">
        <f>IF(B87="",0,SUMIF('Meal Planner'!$C$5:$C$88,B87,'Meal Planner'!$J$5:$J$88))</f>
        <v/>
      </c>
      <c r="N87">
        <f>IF(M87&gt;0,ROW(),"")</f>
        <v/>
      </c>
    </row>
    <row r="88">
      <c r="A88" s="77" t="n">
        <v>84</v>
      </c>
      <c r="B88" s="77" t="inlineStr">
        <is>
          <t>Brown rice, cooked</t>
        </is>
      </c>
      <c r="C88" s="77" t="inlineStr">
        <is>
          <t>Nuts, Seeds &amp; Grains</t>
        </is>
      </c>
      <c r="D88" s="77" t="inlineStr">
        <is>
          <t>1 cup (195 g)</t>
        </is>
      </c>
      <c r="E88" s="22" t="n">
        <v>218</v>
      </c>
      <c r="F88" s="23" t="n">
        <v>4.5</v>
      </c>
      <c r="G88" s="23" t="n">
        <v>45.8</v>
      </c>
      <c r="H88" s="23" t="n">
        <v>1.6</v>
      </c>
      <c r="I88" s="23" t="n">
        <v>3.5</v>
      </c>
      <c r="J88" s="23">
        <f>IF(OR(E88="",E88=0),"",ROUND(F88/E88*100,1))</f>
        <v/>
      </c>
      <c r="K88" s="21">
        <f>IF(J88="","",IF(J88&gt;=10,"Lean",IF(J88&gt;=5,"Solid","Booster")))</f>
        <v/>
      </c>
      <c r="M88">
        <f>IF(B88="",0,SUMIF('Meal Planner'!$C$5:$C$88,B88,'Meal Planner'!$J$5:$J$88))</f>
        <v/>
      </c>
      <c r="N88">
        <f>IF(M88&gt;0,ROW(),"")</f>
        <v/>
      </c>
    </row>
    <row r="89">
      <c r="A89" s="76" t="n">
        <v>85</v>
      </c>
      <c r="B89" s="76" t="inlineStr">
        <is>
          <t>Sprouted grain bread</t>
        </is>
      </c>
      <c r="C89" s="76" t="inlineStr">
        <is>
          <t>Nuts, Seeds &amp; Grains</t>
        </is>
      </c>
      <c r="D89" s="76" t="inlineStr">
        <is>
          <t>1 slice (34 g)</t>
        </is>
      </c>
      <c r="E89" s="19" t="n">
        <v>80</v>
      </c>
      <c r="F89" s="20" t="n">
        <v>5</v>
      </c>
      <c r="G89" s="20" t="n">
        <v>15</v>
      </c>
      <c r="H89" s="20" t="n">
        <v>0.5</v>
      </c>
      <c r="I89" s="20" t="n">
        <v>3</v>
      </c>
      <c r="J89" s="20">
        <f>IF(OR(E89="",E89=0),"",ROUND(F89/E89*100,1))</f>
        <v/>
      </c>
      <c r="K89" s="18">
        <f>IF(J89="","",IF(J89&gt;=10,"Lean",IF(J89&gt;=5,"Solid","Booster")))</f>
        <v/>
      </c>
      <c r="M89">
        <f>IF(B89="",0,SUMIF('Meal Planner'!$C$5:$C$88,B89,'Meal Planner'!$J$5:$J$88))</f>
        <v/>
      </c>
      <c r="N89">
        <f>IF(M89&gt;0,ROW(),"")</f>
        <v/>
      </c>
    </row>
    <row r="90">
      <c r="A90" s="77" t="n">
        <v>86</v>
      </c>
      <c r="B90" s="77" t="inlineStr">
        <is>
          <t>Whole-wheat bread</t>
        </is>
      </c>
      <c r="C90" s="77" t="inlineStr">
        <is>
          <t>Nuts, Seeds &amp; Grains</t>
        </is>
      </c>
      <c r="D90" s="77" t="inlineStr">
        <is>
          <t>1 slice (32 g)</t>
        </is>
      </c>
      <c r="E90" s="22" t="n">
        <v>81</v>
      </c>
      <c r="F90" s="23" t="n">
        <v>4</v>
      </c>
      <c r="G90" s="23" t="n">
        <v>13.8</v>
      </c>
      <c r="H90" s="23" t="n">
        <v>1.1</v>
      </c>
      <c r="I90" s="23" t="n">
        <v>1.9</v>
      </c>
      <c r="J90" s="23">
        <f>IF(OR(E90="",E90=0),"",ROUND(F90/E90*100,1))</f>
        <v/>
      </c>
      <c r="K90" s="21">
        <f>IF(J90="","",IF(J90&gt;=10,"Lean",IF(J90&gt;=5,"Solid","Booster")))</f>
        <v/>
      </c>
      <c r="M90">
        <f>IF(B90="",0,SUMIF('Meal Planner'!$C$5:$C$88,B90,'Meal Planner'!$J$5:$J$88))</f>
        <v/>
      </c>
      <c r="N90">
        <f>IF(M90&gt;0,ROW(),"")</f>
        <v/>
      </c>
    </row>
    <row r="91">
      <c r="A91" s="76" t="n">
        <v>87</v>
      </c>
      <c r="B91" s="76" t="inlineStr">
        <is>
          <t>Whey protein powder</t>
        </is>
      </c>
      <c r="C91" s="76" t="inlineStr">
        <is>
          <t>Grab-and-Go</t>
        </is>
      </c>
      <c r="D91" s="76" t="inlineStr">
        <is>
          <t>1 scoop (30 g)</t>
        </is>
      </c>
      <c r="E91" s="19" t="n">
        <v>120</v>
      </c>
      <c r="F91" s="20" t="n">
        <v>24</v>
      </c>
      <c r="G91" s="20" t="n">
        <v>3</v>
      </c>
      <c r="H91" s="20" t="n">
        <v>1.5</v>
      </c>
      <c r="I91" s="20" t="n">
        <v>0</v>
      </c>
      <c r="J91" s="20">
        <f>IF(OR(E91="",E91=0),"",ROUND(F91/E91*100,1))</f>
        <v/>
      </c>
      <c r="K91" s="18">
        <f>IF(J91="","",IF(J91&gt;=10,"Lean",IF(J91&gt;=5,"Solid","Booster")))</f>
        <v/>
      </c>
      <c r="M91">
        <f>IF(B91="",0,SUMIF('Meal Planner'!$C$5:$C$88,B91,'Meal Planner'!$J$5:$J$88))</f>
        <v/>
      </c>
      <c r="N91">
        <f>IF(M91&gt;0,ROW(),"")</f>
        <v/>
      </c>
    </row>
    <row r="92">
      <c r="A92" s="77" t="n">
        <v>88</v>
      </c>
      <c r="B92" s="77" t="inlineStr">
        <is>
          <t>Plant protein powder</t>
        </is>
      </c>
      <c r="C92" s="77" t="inlineStr">
        <is>
          <t>Grab-and-Go</t>
        </is>
      </c>
      <c r="D92" s="77" t="inlineStr">
        <is>
          <t>1 scoop (33 g)</t>
        </is>
      </c>
      <c r="E92" s="22" t="n">
        <v>120</v>
      </c>
      <c r="F92" s="23" t="n">
        <v>20</v>
      </c>
      <c r="G92" s="23" t="n">
        <v>5</v>
      </c>
      <c r="H92" s="23" t="n">
        <v>2</v>
      </c>
      <c r="I92" s="23" t="n">
        <v>2</v>
      </c>
      <c r="J92" s="23">
        <f>IF(OR(E92="",E92=0),"",ROUND(F92/E92*100,1))</f>
        <v/>
      </c>
      <c r="K92" s="21">
        <f>IF(J92="","",IF(J92&gt;=10,"Lean",IF(J92&gt;=5,"Solid","Booster")))</f>
        <v/>
      </c>
      <c r="M92">
        <f>IF(B92="",0,SUMIF('Meal Planner'!$C$5:$C$88,B92,'Meal Planner'!$J$5:$J$88))</f>
        <v/>
      </c>
      <c r="N92">
        <f>IF(M92&gt;0,ROW(),"")</f>
        <v/>
      </c>
    </row>
    <row r="93">
      <c r="A93" s="76" t="n">
        <v>89</v>
      </c>
      <c r="B93" s="76" t="inlineStr">
        <is>
          <t>Protein shake, ready-to-drink</t>
        </is>
      </c>
      <c r="C93" s="76" t="inlineStr">
        <is>
          <t>Grab-and-Go</t>
        </is>
      </c>
      <c r="D93" s="76" t="inlineStr">
        <is>
          <t>1 bottle (11 fl oz)</t>
        </is>
      </c>
      <c r="E93" s="19" t="n">
        <v>160</v>
      </c>
      <c r="F93" s="20" t="n">
        <v>30</v>
      </c>
      <c r="G93" s="20" t="n">
        <v>5</v>
      </c>
      <c r="H93" s="20" t="n">
        <v>3</v>
      </c>
      <c r="I93" s="20" t="n">
        <v>1</v>
      </c>
      <c r="J93" s="20">
        <f>IF(OR(E93="",E93=0),"",ROUND(F93/E93*100,1))</f>
        <v/>
      </c>
      <c r="K93" s="18">
        <f>IF(J93="","",IF(J93&gt;=10,"Lean",IF(J93&gt;=5,"Solid","Booster")))</f>
        <v/>
      </c>
      <c r="M93">
        <f>IF(B93="",0,SUMIF('Meal Planner'!$C$5:$C$88,B93,'Meal Planner'!$J$5:$J$88))</f>
        <v/>
      </c>
      <c r="N93">
        <f>IF(M93&gt;0,ROW(),"")</f>
        <v/>
      </c>
    </row>
    <row r="94">
      <c r="A94" s="77" t="n">
        <v>90</v>
      </c>
      <c r="B94" s="77" t="inlineStr">
        <is>
          <t>Collagen peptides*</t>
        </is>
      </c>
      <c r="C94" s="77" t="inlineStr">
        <is>
          <t>Grab-and-Go</t>
        </is>
      </c>
      <c r="D94" s="77" t="inlineStr">
        <is>
          <t>2 scoops (20 g)</t>
        </is>
      </c>
      <c r="E94" s="22" t="n">
        <v>70</v>
      </c>
      <c r="F94" s="23" t="n">
        <v>18</v>
      </c>
      <c r="G94" s="23" t="n">
        <v>0</v>
      </c>
      <c r="H94" s="23" t="n">
        <v>0</v>
      </c>
      <c r="I94" s="23" t="n">
        <v>0</v>
      </c>
      <c r="J94" s="23">
        <f>IF(OR(E94="",E94=0),"",ROUND(F94/E94*100,1))</f>
        <v/>
      </c>
      <c r="K94" s="21">
        <f>IF(J94="","",IF(J94&gt;=10,"Lean",IF(J94&gt;=5,"Solid","Booster")))</f>
        <v/>
      </c>
      <c r="M94">
        <f>IF(B94="",0,SUMIF('Meal Planner'!$C$5:$C$88,B94,'Meal Planner'!$J$5:$J$88))</f>
        <v/>
      </c>
      <c r="N94">
        <f>IF(M94&gt;0,ROW(),"")</f>
        <v/>
      </c>
    </row>
    <row r="95">
      <c r="A95" s="76" t="n">
        <v>91</v>
      </c>
      <c r="B95" s="76" t="inlineStr">
        <is>
          <t>Bone broth</t>
        </is>
      </c>
      <c r="C95" s="76" t="inlineStr">
        <is>
          <t>Grab-and-Go</t>
        </is>
      </c>
      <c r="D95" s="76" t="inlineStr">
        <is>
          <t>1 cup (240 ml)</t>
        </is>
      </c>
      <c r="E95" s="19" t="n">
        <v>45</v>
      </c>
      <c r="F95" s="20" t="n">
        <v>10</v>
      </c>
      <c r="G95" s="20" t="n">
        <v>1</v>
      </c>
      <c r="H95" s="20" t="n">
        <v>0</v>
      </c>
      <c r="I95" s="20" t="n">
        <v>0</v>
      </c>
      <c r="J95" s="20">
        <f>IF(OR(E95="",E95=0),"",ROUND(F95/E95*100,1))</f>
        <v/>
      </c>
      <c r="K95" s="18">
        <f>IF(J95="","",IF(J95&gt;=10,"Lean",IF(J95&gt;=5,"Solid","Booster")))</f>
        <v/>
      </c>
      <c r="M95">
        <f>IF(B95="",0,SUMIF('Meal Planner'!$C$5:$C$88,B95,'Meal Planner'!$J$5:$J$88))</f>
        <v/>
      </c>
      <c r="N95">
        <f>IF(M95&gt;0,ROW(),"")</f>
        <v/>
      </c>
    </row>
    <row r="96">
      <c r="A96" s="77" t="n">
        <v>92</v>
      </c>
      <c r="B96" s="77" t="inlineStr">
        <is>
          <t>Canned chicken breast, drained</t>
        </is>
      </c>
      <c r="C96" s="77" t="inlineStr">
        <is>
          <t>Grab-and-Go</t>
        </is>
      </c>
      <c r="D96" s="77" t="inlineStr">
        <is>
          <t>2 oz (56 g)</t>
        </is>
      </c>
      <c r="E96" s="22" t="n">
        <v>60</v>
      </c>
      <c r="F96" s="23" t="n">
        <v>13</v>
      </c>
      <c r="G96" s="23" t="n">
        <v>0</v>
      </c>
      <c r="H96" s="23" t="n">
        <v>1</v>
      </c>
      <c r="I96" s="23" t="n">
        <v>0</v>
      </c>
      <c r="J96" s="23">
        <f>IF(OR(E96="",E96=0),"",ROUND(F96/E96*100,1))</f>
        <v/>
      </c>
      <c r="K96" s="21">
        <f>IF(J96="","",IF(J96&gt;=10,"Lean",IF(J96&gt;=5,"Solid","Booster")))</f>
        <v/>
      </c>
      <c r="M96">
        <f>IF(B96="",0,SUMIF('Meal Planner'!$C$5:$C$88,B96,'Meal Planner'!$J$5:$J$88))</f>
        <v/>
      </c>
      <c r="N96">
        <f>IF(M96&gt;0,ROW(),"")</f>
        <v/>
      </c>
    </row>
    <row r="97">
      <c r="A97" s="76" t="n">
        <v>93</v>
      </c>
      <c r="B97" s="76" t="inlineStr">
        <is>
          <t>Turkey stick</t>
        </is>
      </c>
      <c r="C97" s="76" t="inlineStr">
        <is>
          <t>Grab-and-Go</t>
        </is>
      </c>
      <c r="D97" s="76" t="inlineStr">
        <is>
          <t>1 stick (28 g)</t>
        </is>
      </c>
      <c r="E97" s="19" t="n">
        <v>60</v>
      </c>
      <c r="F97" s="20" t="n">
        <v>10</v>
      </c>
      <c r="G97" s="20" t="n">
        <v>0</v>
      </c>
      <c r="H97" s="20" t="n">
        <v>2</v>
      </c>
      <c r="I97" s="20" t="n">
        <v>0</v>
      </c>
      <c r="J97" s="20">
        <f>IF(OR(E97="",E97=0),"",ROUND(F97/E97*100,1))</f>
        <v/>
      </c>
      <c r="K97" s="18">
        <f>IF(J97="","",IF(J97&gt;=10,"Lean",IF(J97&gt;=5,"Solid","Booster")))</f>
        <v/>
      </c>
      <c r="M97">
        <f>IF(B97="",0,SUMIF('Meal Planner'!$C$5:$C$88,B97,'Meal Planner'!$J$5:$J$88))</f>
        <v/>
      </c>
      <c r="N97">
        <f>IF(M97&gt;0,ROW(),"")</f>
        <v/>
      </c>
    </row>
    <row r="98">
      <c r="A98" s="77" t="n">
        <v>94</v>
      </c>
      <c r="B98" s="77" t="inlineStr">
        <is>
          <t>Beef jerky</t>
        </is>
      </c>
      <c r="C98" s="77" t="inlineStr">
        <is>
          <t>Grab-and-Go</t>
        </is>
      </c>
      <c r="D98" s="77" t="inlineStr">
        <is>
          <t>1 oz (28 g)</t>
        </is>
      </c>
      <c r="E98" s="22" t="n">
        <v>80</v>
      </c>
      <c r="F98" s="23" t="n">
        <v>11</v>
      </c>
      <c r="G98" s="23" t="n">
        <v>6</v>
      </c>
      <c r="H98" s="23" t="n">
        <v>1</v>
      </c>
      <c r="I98" s="23" t="n">
        <v>0</v>
      </c>
      <c r="J98" s="23">
        <f>IF(OR(E98="",E98=0),"",ROUND(F98/E98*100,1))</f>
        <v/>
      </c>
      <c r="K98" s="21">
        <f>IF(J98="","",IF(J98&gt;=10,"Lean",IF(J98&gt;=5,"Solid","Booster")))</f>
        <v/>
      </c>
      <c r="M98">
        <f>IF(B98="",0,SUMIF('Meal Planner'!$C$5:$C$88,B98,'Meal Planner'!$J$5:$J$88))</f>
        <v/>
      </c>
      <c r="N98">
        <f>IF(M98&gt;0,ROW(),"")</f>
        <v/>
      </c>
    </row>
    <row r="99">
      <c r="A99" s="76" t="n">
        <v>95</v>
      </c>
      <c r="B99" s="76" t="inlineStr">
        <is>
          <t>Greek yogurt cup, high-protein</t>
        </is>
      </c>
      <c r="C99" s="76" t="inlineStr">
        <is>
          <t>Grab-and-Go</t>
        </is>
      </c>
      <c r="D99" s="76" t="inlineStr">
        <is>
          <t>5.3 oz (150 g)</t>
        </is>
      </c>
      <c r="E99" s="19" t="n">
        <v>90</v>
      </c>
      <c r="F99" s="20" t="n">
        <v>15</v>
      </c>
      <c r="G99" s="20" t="n">
        <v>7</v>
      </c>
      <c r="H99" s="20" t="n">
        <v>0</v>
      </c>
      <c r="I99" s="20" t="n">
        <v>1</v>
      </c>
      <c r="J99" s="20">
        <f>IF(OR(E99="",E99=0),"",ROUND(F99/E99*100,1))</f>
        <v/>
      </c>
      <c r="K99" s="18">
        <f>IF(J99="","",IF(J99&gt;=10,"Lean",IF(J99&gt;=5,"Solid","Booster")))</f>
        <v/>
      </c>
      <c r="M99">
        <f>IF(B99="",0,SUMIF('Meal Planner'!$C$5:$C$88,B99,'Meal Planner'!$J$5:$J$88))</f>
        <v/>
      </c>
      <c r="N99">
        <f>IF(M99&gt;0,ROW(),"")</f>
        <v/>
      </c>
    </row>
    <row r="100">
      <c r="A100" s="77" t="n">
        <v>96</v>
      </c>
      <c r="B100" s="77" t="inlineStr">
        <is>
          <t>Protein chips</t>
        </is>
      </c>
      <c r="C100" s="77" t="inlineStr">
        <is>
          <t>Grab-and-Go</t>
        </is>
      </c>
      <c r="D100" s="77" t="inlineStr">
        <is>
          <t>1 bag (32 g)</t>
        </is>
      </c>
      <c r="E100" s="22" t="n">
        <v>140</v>
      </c>
      <c r="F100" s="23" t="n">
        <v>18</v>
      </c>
      <c r="G100" s="23" t="n">
        <v>5</v>
      </c>
      <c r="H100" s="23" t="n">
        <v>5</v>
      </c>
      <c r="I100" s="23" t="n">
        <v>1</v>
      </c>
      <c r="J100" s="23">
        <f>IF(OR(E100="",E100=0),"",ROUND(F100/E100*100,1))</f>
        <v/>
      </c>
      <c r="K100" s="21">
        <f>IF(J100="","",IF(J100&gt;=10,"Lean",IF(J100&gt;=5,"Solid","Booster")))</f>
        <v/>
      </c>
      <c r="M100">
        <f>IF(B100="",0,SUMIF('Meal Planner'!$C$5:$C$88,B100,'Meal Planner'!$J$5:$J$88))</f>
        <v/>
      </c>
      <c r="N100">
        <f>IF(M100&gt;0,ROW(),"")</f>
        <v/>
      </c>
    </row>
    <row r="101">
      <c r="A101" s="76" t="n">
        <v>97</v>
      </c>
      <c r="B101" s="76" t="inlineStr">
        <is>
          <t>Hard-boiled eggs, 2-pack</t>
        </is>
      </c>
      <c r="C101" s="76" t="inlineStr">
        <is>
          <t>Grab-and-Go</t>
        </is>
      </c>
      <c r="D101" s="76" t="inlineStr">
        <is>
          <t>2 eggs (88 g)</t>
        </is>
      </c>
      <c r="E101" s="19" t="n">
        <v>140</v>
      </c>
      <c r="F101" s="20" t="n">
        <v>12</v>
      </c>
      <c r="G101" s="20" t="n">
        <v>1</v>
      </c>
      <c r="H101" s="20" t="n">
        <v>9.5</v>
      </c>
      <c r="I101" s="20" t="n">
        <v>0</v>
      </c>
      <c r="J101" s="20">
        <f>IF(OR(E101="",E101=0),"",ROUND(F101/E101*100,1))</f>
        <v/>
      </c>
      <c r="K101" s="18">
        <f>IF(J101="","",IF(J101&gt;=10,"Lean",IF(J101&gt;=5,"Solid","Booster")))</f>
        <v/>
      </c>
      <c r="M101">
        <f>IF(B101="",0,SUMIF('Meal Planner'!$C$5:$C$88,B101,'Meal Planner'!$J$5:$J$88))</f>
        <v/>
      </c>
      <c r="N101">
        <f>IF(M101&gt;0,ROW(),"")</f>
        <v/>
      </c>
    </row>
    <row r="102">
      <c r="A102" s="77" t="n">
        <v>98</v>
      </c>
      <c r="B102" s="77" t="inlineStr">
        <is>
          <t>Egg white bites, cafe style</t>
        </is>
      </c>
      <c r="C102" s="77" t="inlineStr">
        <is>
          <t>Grab-and-Go</t>
        </is>
      </c>
      <c r="D102" s="77" t="inlineStr">
        <is>
          <t>2 bites (130 g)</t>
        </is>
      </c>
      <c r="E102" s="22" t="n">
        <v>170</v>
      </c>
      <c r="F102" s="23" t="n">
        <v>12</v>
      </c>
      <c r="G102" s="23" t="n">
        <v>11</v>
      </c>
      <c r="H102" s="23" t="n">
        <v>7</v>
      </c>
      <c r="I102" s="23" t="n">
        <v>0</v>
      </c>
      <c r="J102" s="23">
        <f>IF(OR(E102="",E102=0),"",ROUND(F102/E102*100,1))</f>
        <v/>
      </c>
      <c r="K102" s="21">
        <f>IF(J102="","",IF(J102&gt;=10,"Lean",IF(J102&gt;=5,"Solid","Booster")))</f>
        <v/>
      </c>
      <c r="M102">
        <f>IF(B102="",0,SUMIF('Meal Planner'!$C$5:$C$88,B102,'Meal Planner'!$J$5:$J$88))</f>
        <v/>
      </c>
      <c r="N102">
        <f>IF(M102&gt;0,ROW(),"")</f>
        <v/>
      </c>
    </row>
    <row r="103">
      <c r="A103" s="76" t="n">
        <v>99</v>
      </c>
      <c r="B103" s="76" t="inlineStr">
        <is>
          <t>Protein bar</t>
        </is>
      </c>
      <c r="C103" s="76" t="inlineStr">
        <is>
          <t>Grab-and-Go</t>
        </is>
      </c>
      <c r="D103" s="76" t="inlineStr">
        <is>
          <t>1 bar (60 g)</t>
        </is>
      </c>
      <c r="E103" s="19" t="n">
        <v>200</v>
      </c>
      <c r="F103" s="20" t="n">
        <v>20</v>
      </c>
      <c r="G103" s="20" t="n">
        <v>22</v>
      </c>
      <c r="H103" s="20" t="n">
        <v>7</v>
      </c>
      <c r="I103" s="20" t="n">
        <v>8</v>
      </c>
      <c r="J103" s="20">
        <f>IF(OR(E103="",E103=0),"",ROUND(F103/E103*100,1))</f>
        <v/>
      </c>
      <c r="K103" s="18">
        <f>IF(J103="","",IF(J103&gt;=10,"Lean",IF(J103&gt;=5,"Solid","Booster")))</f>
        <v/>
      </c>
      <c r="M103">
        <f>IF(B103="",0,SUMIF('Meal Planner'!$C$5:$C$88,B103,'Meal Planner'!$J$5:$J$88))</f>
        <v/>
      </c>
      <c r="N103">
        <f>IF(M103&gt;0,ROW(),"")</f>
        <v/>
      </c>
    </row>
    <row r="104">
      <c r="A104" s="77" t="n">
        <v>100</v>
      </c>
      <c r="B104" s="77" t="inlineStr">
        <is>
          <t>Protein pancake mix, dry</t>
        </is>
      </c>
      <c r="C104" s="77" t="inlineStr">
        <is>
          <t>Grab-and-Go</t>
        </is>
      </c>
      <c r="D104" s="77" t="inlineStr">
        <is>
          <t>1/2 cup (53 g)</t>
        </is>
      </c>
      <c r="E104" s="22" t="n">
        <v>190</v>
      </c>
      <c r="F104" s="23" t="n">
        <v>14</v>
      </c>
      <c r="G104" s="23" t="n">
        <v>30</v>
      </c>
      <c r="H104" s="23" t="n">
        <v>2.5</v>
      </c>
      <c r="I104" s="23" t="n">
        <v>4</v>
      </c>
      <c r="J104" s="23">
        <f>IF(OR(E104="",E104=0),"",ROUND(F104/E104*100,1))</f>
        <v/>
      </c>
      <c r="K104" s="21">
        <f>IF(J104="","",IF(J104&gt;=10,"Lean",IF(J104&gt;=5,"Solid","Booster")))</f>
        <v/>
      </c>
      <c r="M104">
        <f>IF(B104="",0,SUMIF('Meal Planner'!$C$5:$C$88,B104,'Meal Planner'!$J$5:$J$88))</f>
        <v/>
      </c>
      <c r="N104">
        <f>IF(M104&gt;0,ROW(),"")</f>
        <v/>
      </c>
    </row>
    <row r="105">
      <c r="A105" s="76" t="n">
        <v>101</v>
      </c>
      <c r="B105" s="76" t="inlineStr">
        <is>
          <t>Chocolate milk, low-fat</t>
        </is>
      </c>
      <c r="C105" s="76" t="inlineStr">
        <is>
          <t>Grab-and-Go</t>
        </is>
      </c>
      <c r="D105" s="76" t="inlineStr">
        <is>
          <t>1 cup (250 ml)</t>
        </is>
      </c>
      <c r="E105" s="19" t="n">
        <v>158</v>
      </c>
      <c r="F105" s="20" t="n">
        <v>8</v>
      </c>
      <c r="G105" s="20" t="n">
        <v>26</v>
      </c>
      <c r="H105" s="20" t="n">
        <v>2.5</v>
      </c>
      <c r="I105" s="20" t="n">
        <v>1</v>
      </c>
      <c r="J105" s="20">
        <f>IF(OR(E105="",E105=0),"",ROUND(F105/E105*100,1))</f>
        <v/>
      </c>
      <c r="K105" s="18">
        <f>IF(J105="","",IF(J105&gt;=10,"Lean",IF(J105&gt;=5,"Solid","Booster")))</f>
        <v/>
      </c>
      <c r="M105">
        <f>IF(B105="",0,SUMIF('Meal Planner'!$C$5:$C$88,B105,'Meal Planner'!$J$5:$J$88))</f>
        <v/>
      </c>
      <c r="N105">
        <f>IF(M105&gt;0,ROW(),"")</f>
        <v/>
      </c>
    </row>
    <row r="106">
      <c r="A106" s="77" t="n">
        <v>102</v>
      </c>
      <c r="B106" s="77" t="inlineStr">
        <is>
          <t>Roasted chickpea snack</t>
        </is>
      </c>
      <c r="C106" s="77" t="inlineStr">
        <is>
          <t>Grab-and-Go</t>
        </is>
      </c>
      <c r="D106" s="77" t="inlineStr">
        <is>
          <t>1 oz (28 g)</t>
        </is>
      </c>
      <c r="E106" s="22" t="n">
        <v>120</v>
      </c>
      <c r="F106" s="23" t="n">
        <v>5</v>
      </c>
      <c r="G106" s="23" t="n">
        <v>16</v>
      </c>
      <c r="H106" s="23" t="n">
        <v>3.5</v>
      </c>
      <c r="I106" s="23" t="n">
        <v>5</v>
      </c>
      <c r="J106" s="23">
        <f>IF(OR(E106="",E106=0),"",ROUND(F106/E106*100,1))</f>
        <v/>
      </c>
      <c r="K106" s="21">
        <f>IF(J106="","",IF(J106&gt;=10,"Lean",IF(J106&gt;=5,"Solid","Booster")))</f>
        <v/>
      </c>
      <c r="M106">
        <f>IF(B106="",0,SUMIF('Meal Planner'!$C$5:$C$88,B106,'Meal Planner'!$J$5:$J$88))</f>
        <v/>
      </c>
      <c r="N106">
        <f>IF(M106&gt;0,ROW(),"")</f>
        <v/>
      </c>
    </row>
    <row r="107">
      <c r="A107" s="76" t="n">
        <v>103</v>
      </c>
      <c r="B107" s="40" t="n"/>
      <c r="C107" s="76" t="inlineStr">
        <is>
          <t>My Foods</t>
        </is>
      </c>
      <c r="D107" s="40" t="n"/>
      <c r="E107" s="78" t="n"/>
      <c r="F107" s="79" t="n"/>
      <c r="G107" s="79" t="n"/>
      <c r="H107" s="79" t="n"/>
      <c r="I107" s="79" t="n"/>
      <c r="J107" s="20">
        <f>IF(OR(E107="",E107=0),"",ROUND(F107/E107*100,1))</f>
        <v/>
      </c>
      <c r="K107" s="18">
        <f>IF(J107="","",IF(J107&gt;=10,"Lean",IF(J107&gt;=5,"Solid","Booster")))</f>
        <v/>
      </c>
      <c r="M107">
        <f>IF(B107="",0,SUMIF('Meal Planner'!$C$5:$C$88,B107,'Meal Planner'!$J$5:$J$88))</f>
        <v/>
      </c>
      <c r="N107">
        <f>IF(M107&gt;0,ROW(),"")</f>
        <v/>
      </c>
    </row>
    <row r="108">
      <c r="A108" s="76" t="n">
        <v>104</v>
      </c>
      <c r="B108" s="40" t="n"/>
      <c r="C108" s="76" t="inlineStr">
        <is>
          <t>My Foods</t>
        </is>
      </c>
      <c r="D108" s="40" t="n"/>
      <c r="E108" s="78" t="n"/>
      <c r="F108" s="79" t="n"/>
      <c r="G108" s="79" t="n"/>
      <c r="H108" s="79" t="n"/>
      <c r="I108" s="79" t="n"/>
      <c r="J108" s="20">
        <f>IF(OR(E108="",E108=0),"",ROUND(F108/E108*100,1))</f>
        <v/>
      </c>
      <c r="K108" s="18">
        <f>IF(J108="","",IF(J108&gt;=10,"Lean",IF(J108&gt;=5,"Solid","Booster")))</f>
        <v/>
      </c>
      <c r="M108">
        <f>IF(B108="",0,SUMIF('Meal Planner'!$C$5:$C$88,B108,'Meal Planner'!$J$5:$J$88))</f>
        <v/>
      </c>
      <c r="N108">
        <f>IF(M108&gt;0,ROW(),"")</f>
        <v/>
      </c>
    </row>
    <row r="109">
      <c r="A109" s="76" t="n">
        <v>105</v>
      </c>
      <c r="B109" s="40" t="n"/>
      <c r="C109" s="76" t="inlineStr">
        <is>
          <t>My Foods</t>
        </is>
      </c>
      <c r="D109" s="40" t="n"/>
      <c r="E109" s="78" t="n"/>
      <c r="F109" s="79" t="n"/>
      <c r="G109" s="79" t="n"/>
      <c r="H109" s="79" t="n"/>
      <c r="I109" s="79" t="n"/>
      <c r="J109" s="20">
        <f>IF(OR(E109="",E109=0),"",ROUND(F109/E109*100,1))</f>
        <v/>
      </c>
      <c r="K109" s="18">
        <f>IF(J109="","",IF(J109&gt;=10,"Lean",IF(J109&gt;=5,"Solid","Booster")))</f>
        <v/>
      </c>
      <c r="M109">
        <f>IF(B109="",0,SUMIF('Meal Planner'!$C$5:$C$88,B109,'Meal Planner'!$J$5:$J$88))</f>
        <v/>
      </c>
      <c r="N109">
        <f>IF(M109&gt;0,ROW(),"")</f>
        <v/>
      </c>
    </row>
    <row r="110">
      <c r="A110" s="76" t="n">
        <v>106</v>
      </c>
      <c r="B110" s="40" t="n"/>
      <c r="C110" s="76" t="inlineStr">
        <is>
          <t>My Foods</t>
        </is>
      </c>
      <c r="D110" s="40" t="n"/>
      <c r="E110" s="78" t="n"/>
      <c r="F110" s="79" t="n"/>
      <c r="G110" s="79" t="n"/>
      <c r="H110" s="79" t="n"/>
      <c r="I110" s="79" t="n"/>
      <c r="J110" s="20">
        <f>IF(OR(E110="",E110=0),"",ROUND(F110/E110*100,1))</f>
        <v/>
      </c>
      <c r="K110" s="18">
        <f>IF(J110="","",IF(J110&gt;=10,"Lean",IF(J110&gt;=5,"Solid","Booster")))</f>
        <v/>
      </c>
      <c r="M110">
        <f>IF(B110="",0,SUMIF('Meal Planner'!$C$5:$C$88,B110,'Meal Planner'!$J$5:$J$88))</f>
        <v/>
      </c>
      <c r="N110">
        <f>IF(M110&gt;0,ROW(),"")</f>
        <v/>
      </c>
    </row>
    <row r="111">
      <c r="A111" s="76" t="n">
        <v>107</v>
      </c>
      <c r="B111" s="40" t="n"/>
      <c r="C111" s="76" t="inlineStr">
        <is>
          <t>My Foods</t>
        </is>
      </c>
      <c r="D111" s="40" t="n"/>
      <c r="E111" s="78" t="n"/>
      <c r="F111" s="79" t="n"/>
      <c r="G111" s="79" t="n"/>
      <c r="H111" s="79" t="n"/>
      <c r="I111" s="79" t="n"/>
      <c r="J111" s="20">
        <f>IF(OR(E111="",E111=0),"",ROUND(F111/E111*100,1))</f>
        <v/>
      </c>
      <c r="K111" s="18">
        <f>IF(J111="","",IF(J111&gt;=10,"Lean",IF(J111&gt;=5,"Solid","Booster")))</f>
        <v/>
      </c>
      <c r="M111">
        <f>IF(B111="",0,SUMIF('Meal Planner'!$C$5:$C$88,B111,'Meal Planner'!$J$5:$J$88))</f>
        <v/>
      </c>
      <c r="N111">
        <f>IF(M111&gt;0,ROW(),"")</f>
        <v/>
      </c>
    </row>
    <row r="112">
      <c r="A112" s="76" t="n">
        <v>108</v>
      </c>
      <c r="B112" s="40" t="n"/>
      <c r="C112" s="76" t="inlineStr">
        <is>
          <t>My Foods</t>
        </is>
      </c>
      <c r="D112" s="40" t="n"/>
      <c r="E112" s="78" t="n"/>
      <c r="F112" s="79" t="n"/>
      <c r="G112" s="79" t="n"/>
      <c r="H112" s="79" t="n"/>
      <c r="I112" s="79" t="n"/>
      <c r="J112" s="20">
        <f>IF(OR(E112="",E112=0),"",ROUND(F112/E112*100,1))</f>
        <v/>
      </c>
      <c r="K112" s="18">
        <f>IF(J112="","",IF(J112&gt;=10,"Lean",IF(J112&gt;=5,"Solid","Booster")))</f>
        <v/>
      </c>
      <c r="M112">
        <f>IF(B112="",0,SUMIF('Meal Planner'!$C$5:$C$88,B112,'Meal Planner'!$J$5:$J$88))</f>
        <v/>
      </c>
      <c r="N112">
        <f>IF(M112&gt;0,ROW(),"")</f>
        <v/>
      </c>
    </row>
    <row r="113">
      <c r="A113" s="76" t="n">
        <v>109</v>
      </c>
      <c r="B113" s="40" t="n"/>
      <c r="C113" s="76" t="inlineStr">
        <is>
          <t>My Foods</t>
        </is>
      </c>
      <c r="D113" s="40" t="n"/>
      <c r="E113" s="78" t="n"/>
      <c r="F113" s="79" t="n"/>
      <c r="G113" s="79" t="n"/>
      <c r="H113" s="79" t="n"/>
      <c r="I113" s="79" t="n"/>
      <c r="J113" s="20">
        <f>IF(OR(E113="",E113=0),"",ROUND(F113/E113*100,1))</f>
        <v/>
      </c>
      <c r="K113" s="18">
        <f>IF(J113="","",IF(J113&gt;=10,"Lean",IF(J113&gt;=5,"Solid","Booster")))</f>
        <v/>
      </c>
      <c r="M113">
        <f>IF(B113="",0,SUMIF('Meal Planner'!$C$5:$C$88,B113,'Meal Planner'!$J$5:$J$88))</f>
        <v/>
      </c>
      <c r="N113">
        <f>IF(M113&gt;0,ROW(),"")</f>
        <v/>
      </c>
    </row>
    <row r="114">
      <c r="A114" s="76" t="n">
        <v>110</v>
      </c>
      <c r="B114" s="40" t="n"/>
      <c r="C114" s="76" t="inlineStr">
        <is>
          <t>My Foods</t>
        </is>
      </c>
      <c r="D114" s="40" t="n"/>
      <c r="E114" s="78" t="n"/>
      <c r="F114" s="79" t="n"/>
      <c r="G114" s="79" t="n"/>
      <c r="H114" s="79" t="n"/>
      <c r="I114" s="79" t="n"/>
      <c r="J114" s="20">
        <f>IF(OR(E114="",E114=0),"",ROUND(F114/E114*100,1))</f>
        <v/>
      </c>
      <c r="K114" s="18">
        <f>IF(J114="","",IF(J114&gt;=10,"Lean",IF(J114&gt;=5,"Solid","Booster")))</f>
        <v/>
      </c>
      <c r="M114">
        <f>IF(B114="",0,SUMIF('Meal Planner'!$C$5:$C$88,B114,'Meal Planner'!$J$5:$J$88))</f>
        <v/>
      </c>
      <c r="N114">
        <f>IF(M114&gt;0,ROW(),"")</f>
        <v/>
      </c>
    </row>
    <row r="115">
      <c r="A115" s="76" t="n">
        <v>111</v>
      </c>
      <c r="B115" s="40" t="n"/>
      <c r="C115" s="76" t="inlineStr">
        <is>
          <t>My Foods</t>
        </is>
      </c>
      <c r="D115" s="40" t="n"/>
      <c r="E115" s="78" t="n"/>
      <c r="F115" s="79" t="n"/>
      <c r="G115" s="79" t="n"/>
      <c r="H115" s="79" t="n"/>
      <c r="I115" s="79" t="n"/>
      <c r="J115" s="20">
        <f>IF(OR(E115="",E115=0),"",ROUND(F115/E115*100,1))</f>
        <v/>
      </c>
      <c r="K115" s="18">
        <f>IF(J115="","",IF(J115&gt;=10,"Lean",IF(J115&gt;=5,"Solid","Booster")))</f>
        <v/>
      </c>
      <c r="M115">
        <f>IF(B115="",0,SUMIF('Meal Planner'!$C$5:$C$88,B115,'Meal Planner'!$J$5:$J$88))</f>
        <v/>
      </c>
      <c r="N115">
        <f>IF(M115&gt;0,ROW(),"")</f>
        <v/>
      </c>
    </row>
    <row r="116">
      <c r="A116" s="76" t="n">
        <v>112</v>
      </c>
      <c r="B116" s="40" t="n"/>
      <c r="C116" s="76" t="inlineStr">
        <is>
          <t>My Foods</t>
        </is>
      </c>
      <c r="D116" s="40" t="n"/>
      <c r="E116" s="78" t="n"/>
      <c r="F116" s="79" t="n"/>
      <c r="G116" s="79" t="n"/>
      <c r="H116" s="79" t="n"/>
      <c r="I116" s="79" t="n"/>
      <c r="J116" s="20">
        <f>IF(OR(E116="",E116=0),"",ROUND(F116/E116*100,1))</f>
        <v/>
      </c>
      <c r="K116" s="18">
        <f>IF(J116="","",IF(J116&gt;=10,"Lean",IF(J116&gt;=5,"Solid","Booster")))</f>
        <v/>
      </c>
      <c r="M116">
        <f>IF(B116="",0,SUMIF('Meal Planner'!$C$5:$C$88,B116,'Meal Planner'!$J$5:$J$88))</f>
        <v/>
      </c>
      <c r="N116">
        <f>IF(M116&gt;0,ROW(),"")</f>
        <v/>
      </c>
    </row>
    <row r="117">
      <c r="A117" s="76" t="n">
        <v>113</v>
      </c>
      <c r="B117" s="40" t="n"/>
      <c r="C117" s="76" t="inlineStr">
        <is>
          <t>My Foods</t>
        </is>
      </c>
      <c r="D117" s="40" t="n"/>
      <c r="E117" s="78" t="n"/>
      <c r="F117" s="79" t="n"/>
      <c r="G117" s="79" t="n"/>
      <c r="H117" s="79" t="n"/>
      <c r="I117" s="79" t="n"/>
      <c r="J117" s="20">
        <f>IF(OR(E117="",E117=0),"",ROUND(F117/E117*100,1))</f>
        <v/>
      </c>
      <c r="K117" s="18">
        <f>IF(J117="","",IF(J117&gt;=10,"Lean",IF(J117&gt;=5,"Solid","Booster")))</f>
        <v/>
      </c>
      <c r="M117">
        <f>IF(B117="",0,SUMIF('Meal Planner'!$C$5:$C$88,B117,'Meal Planner'!$J$5:$J$88))</f>
        <v/>
      </c>
      <c r="N117">
        <f>IF(M117&gt;0,ROW(),"")</f>
        <v/>
      </c>
    </row>
    <row r="118">
      <c r="A118" s="76" t="n">
        <v>114</v>
      </c>
      <c r="B118" s="40" t="n"/>
      <c r="C118" s="76" t="inlineStr">
        <is>
          <t>My Foods</t>
        </is>
      </c>
      <c r="D118" s="40" t="n"/>
      <c r="E118" s="78" t="n"/>
      <c r="F118" s="79" t="n"/>
      <c r="G118" s="79" t="n"/>
      <c r="H118" s="79" t="n"/>
      <c r="I118" s="79" t="n"/>
      <c r="J118" s="20">
        <f>IF(OR(E118="",E118=0),"",ROUND(F118/E118*100,1))</f>
        <v/>
      </c>
      <c r="K118" s="18">
        <f>IF(J118="","",IF(J118&gt;=10,"Lean",IF(J118&gt;=5,"Solid","Booster")))</f>
        <v/>
      </c>
      <c r="M118">
        <f>IF(B118="",0,SUMIF('Meal Planner'!$C$5:$C$88,B118,'Meal Planner'!$J$5:$J$88))</f>
        <v/>
      </c>
      <c r="N118">
        <f>IF(M118&gt;0,ROW(),"")</f>
        <v/>
      </c>
    </row>
    <row r="119">
      <c r="A119" s="76" t="n">
        <v>115</v>
      </c>
      <c r="B119" s="40" t="n"/>
      <c r="C119" s="76" t="inlineStr">
        <is>
          <t>My Foods</t>
        </is>
      </c>
      <c r="D119" s="40" t="n"/>
      <c r="E119" s="78" t="n"/>
      <c r="F119" s="79" t="n"/>
      <c r="G119" s="79" t="n"/>
      <c r="H119" s="79" t="n"/>
      <c r="I119" s="79" t="n"/>
      <c r="J119" s="20">
        <f>IF(OR(E119="",E119=0),"",ROUND(F119/E119*100,1))</f>
        <v/>
      </c>
      <c r="K119" s="18">
        <f>IF(J119="","",IF(J119&gt;=10,"Lean",IF(J119&gt;=5,"Solid","Booster")))</f>
        <v/>
      </c>
      <c r="M119">
        <f>IF(B119="",0,SUMIF('Meal Planner'!$C$5:$C$88,B119,'Meal Planner'!$J$5:$J$88))</f>
        <v/>
      </c>
      <c r="N119">
        <f>IF(M119&gt;0,ROW(),"")</f>
        <v/>
      </c>
    </row>
    <row r="120">
      <c r="A120" s="76" t="n">
        <v>116</v>
      </c>
      <c r="B120" s="40" t="n"/>
      <c r="C120" s="76" t="inlineStr">
        <is>
          <t>My Foods</t>
        </is>
      </c>
      <c r="D120" s="40" t="n"/>
      <c r="E120" s="78" t="n"/>
      <c r="F120" s="79" t="n"/>
      <c r="G120" s="79" t="n"/>
      <c r="H120" s="79" t="n"/>
      <c r="I120" s="79" t="n"/>
      <c r="J120" s="20">
        <f>IF(OR(E120="",E120=0),"",ROUND(F120/E120*100,1))</f>
        <v/>
      </c>
      <c r="K120" s="18">
        <f>IF(J120="","",IF(J120&gt;=10,"Lean",IF(J120&gt;=5,"Solid","Booster")))</f>
        <v/>
      </c>
      <c r="M120">
        <f>IF(B120="",0,SUMIF('Meal Planner'!$C$5:$C$88,B120,'Meal Planner'!$J$5:$J$88))</f>
        <v/>
      </c>
      <c r="N120">
        <f>IF(M120&gt;0,ROW(),"")</f>
        <v/>
      </c>
    </row>
    <row r="121">
      <c r="A121" s="76" t="n">
        <v>117</v>
      </c>
      <c r="B121" s="40" t="n"/>
      <c r="C121" s="76" t="inlineStr">
        <is>
          <t>My Foods</t>
        </is>
      </c>
      <c r="D121" s="40" t="n"/>
      <c r="E121" s="78" t="n"/>
      <c r="F121" s="79" t="n"/>
      <c r="G121" s="79" t="n"/>
      <c r="H121" s="79" t="n"/>
      <c r="I121" s="79" t="n"/>
      <c r="J121" s="20">
        <f>IF(OR(E121="",E121=0),"",ROUND(F121/E121*100,1))</f>
        <v/>
      </c>
      <c r="K121" s="18">
        <f>IF(J121="","",IF(J121&gt;=10,"Lean",IF(J121&gt;=5,"Solid","Booster")))</f>
        <v/>
      </c>
      <c r="M121">
        <f>IF(B121="",0,SUMIF('Meal Planner'!$C$5:$C$88,B121,'Meal Planner'!$J$5:$J$88))</f>
        <v/>
      </c>
      <c r="N121">
        <f>IF(M121&gt;0,ROW(),"")</f>
        <v/>
      </c>
    </row>
    <row r="122">
      <c r="A122" s="76" t="n">
        <v>118</v>
      </c>
      <c r="B122" s="40" t="n"/>
      <c r="C122" s="76" t="inlineStr">
        <is>
          <t>My Foods</t>
        </is>
      </c>
      <c r="D122" s="40" t="n"/>
      <c r="E122" s="78" t="n"/>
      <c r="F122" s="79" t="n"/>
      <c r="G122" s="79" t="n"/>
      <c r="H122" s="79" t="n"/>
      <c r="I122" s="79" t="n"/>
      <c r="J122" s="20">
        <f>IF(OR(E122="",E122=0),"",ROUND(F122/E122*100,1))</f>
        <v/>
      </c>
      <c r="K122" s="18">
        <f>IF(J122="","",IF(J122&gt;=10,"Lean",IF(J122&gt;=5,"Solid","Booster")))</f>
        <v/>
      </c>
      <c r="M122">
        <f>IF(B122="",0,SUMIF('Meal Planner'!$C$5:$C$88,B122,'Meal Planner'!$J$5:$J$88))</f>
        <v/>
      </c>
      <c r="N122">
        <f>IF(M122&gt;0,ROW(),"")</f>
        <v/>
      </c>
    </row>
    <row r="123">
      <c r="A123" s="76" t="n">
        <v>119</v>
      </c>
      <c r="B123" s="40" t="n"/>
      <c r="C123" s="76" t="inlineStr">
        <is>
          <t>My Foods</t>
        </is>
      </c>
      <c r="D123" s="40" t="n"/>
      <c r="E123" s="78" t="n"/>
      <c r="F123" s="79" t="n"/>
      <c r="G123" s="79" t="n"/>
      <c r="H123" s="79" t="n"/>
      <c r="I123" s="79" t="n"/>
      <c r="J123" s="20">
        <f>IF(OR(E123="",E123=0),"",ROUND(F123/E123*100,1))</f>
        <v/>
      </c>
      <c r="K123" s="18">
        <f>IF(J123="","",IF(J123&gt;=10,"Lean",IF(J123&gt;=5,"Solid","Booster")))</f>
        <v/>
      </c>
      <c r="M123">
        <f>IF(B123="",0,SUMIF('Meal Planner'!$C$5:$C$88,B123,'Meal Planner'!$J$5:$J$88))</f>
        <v/>
      </c>
      <c r="N123">
        <f>IF(M123&gt;0,ROW(),"")</f>
        <v/>
      </c>
    </row>
    <row r="124">
      <c r="A124" s="76" t="n">
        <v>120</v>
      </c>
      <c r="B124" s="40" t="n"/>
      <c r="C124" s="76" t="inlineStr">
        <is>
          <t>My Foods</t>
        </is>
      </c>
      <c r="D124" s="40" t="n"/>
      <c r="E124" s="78" t="n"/>
      <c r="F124" s="79" t="n"/>
      <c r="G124" s="79" t="n"/>
      <c r="H124" s="79" t="n"/>
      <c r="I124" s="79" t="n"/>
      <c r="J124" s="20">
        <f>IF(OR(E124="",E124=0),"",ROUND(F124/E124*100,1))</f>
        <v/>
      </c>
      <c r="K124" s="18">
        <f>IF(J124="","",IF(J124&gt;=10,"Lean",IF(J124&gt;=5,"Solid","Booster")))</f>
        <v/>
      </c>
      <c r="M124">
        <f>IF(B124="",0,SUMIF('Meal Planner'!$C$5:$C$88,B124,'Meal Planner'!$J$5:$J$88))</f>
        <v/>
      </c>
      <c r="N124">
        <f>IF(M124&gt;0,ROW(),"")</f>
        <v/>
      </c>
    </row>
    <row r="125">
      <c r="A125" s="76" t="n">
        <v>121</v>
      </c>
      <c r="B125" s="40" t="n"/>
      <c r="C125" s="76" t="inlineStr">
        <is>
          <t>My Foods</t>
        </is>
      </c>
      <c r="D125" s="40" t="n"/>
      <c r="E125" s="78" t="n"/>
      <c r="F125" s="79" t="n"/>
      <c r="G125" s="79" t="n"/>
      <c r="H125" s="79" t="n"/>
      <c r="I125" s="79" t="n"/>
      <c r="J125" s="20">
        <f>IF(OR(E125="",E125=0),"",ROUND(F125/E125*100,1))</f>
        <v/>
      </c>
      <c r="K125" s="18">
        <f>IF(J125="","",IF(J125&gt;=10,"Lean",IF(J125&gt;=5,"Solid","Booster")))</f>
        <v/>
      </c>
      <c r="M125">
        <f>IF(B125="",0,SUMIF('Meal Planner'!$C$5:$C$88,B125,'Meal Planner'!$J$5:$J$88))</f>
        <v/>
      </c>
      <c r="N125">
        <f>IF(M125&gt;0,ROW(),"")</f>
        <v/>
      </c>
    </row>
    <row r="126">
      <c r="A126" s="76" t="n">
        <v>122</v>
      </c>
      <c r="B126" s="40" t="n"/>
      <c r="C126" s="76" t="inlineStr">
        <is>
          <t>My Foods</t>
        </is>
      </c>
      <c r="D126" s="40" t="n"/>
      <c r="E126" s="78" t="n"/>
      <c r="F126" s="79" t="n"/>
      <c r="G126" s="79" t="n"/>
      <c r="H126" s="79" t="n"/>
      <c r="I126" s="79" t="n"/>
      <c r="J126" s="20">
        <f>IF(OR(E126="",E126=0),"",ROUND(F126/E126*100,1))</f>
        <v/>
      </c>
      <c r="K126" s="18">
        <f>IF(J126="","",IF(J126&gt;=10,"Lean",IF(J126&gt;=5,"Solid","Booster")))</f>
        <v/>
      </c>
      <c r="M126">
        <f>IF(B126="",0,SUMIF('Meal Planner'!$C$5:$C$88,B126,'Meal Planner'!$J$5:$J$88))</f>
        <v/>
      </c>
      <c r="N126">
        <f>IF(M126&gt;0,ROW(),"")</f>
        <v/>
      </c>
    </row>
    <row r="127">
      <c r="A127" s="76" t="n">
        <v>123</v>
      </c>
      <c r="B127" s="40" t="n"/>
      <c r="C127" s="76" t="inlineStr">
        <is>
          <t>My Foods</t>
        </is>
      </c>
      <c r="D127" s="40" t="n"/>
      <c r="E127" s="78" t="n"/>
      <c r="F127" s="79" t="n"/>
      <c r="G127" s="79" t="n"/>
      <c r="H127" s="79" t="n"/>
      <c r="I127" s="79" t="n"/>
      <c r="J127" s="20">
        <f>IF(OR(E127="",E127=0),"",ROUND(F127/E127*100,1))</f>
        <v/>
      </c>
      <c r="K127" s="18">
        <f>IF(J127="","",IF(J127&gt;=10,"Lean",IF(J127&gt;=5,"Solid","Booster")))</f>
        <v/>
      </c>
      <c r="M127">
        <f>IF(B127="",0,SUMIF('Meal Planner'!$C$5:$C$88,B127,'Meal Planner'!$J$5:$J$88))</f>
        <v/>
      </c>
      <c r="N127">
        <f>IF(M127&gt;0,ROW(),"")</f>
        <v/>
      </c>
    </row>
    <row r="128">
      <c r="A128" s="76" t="n">
        <v>124</v>
      </c>
      <c r="B128" s="40" t="n"/>
      <c r="C128" s="76" t="inlineStr">
        <is>
          <t>My Foods</t>
        </is>
      </c>
      <c r="D128" s="40" t="n"/>
      <c r="E128" s="78" t="n"/>
      <c r="F128" s="79" t="n"/>
      <c r="G128" s="79" t="n"/>
      <c r="H128" s="79" t="n"/>
      <c r="I128" s="79" t="n"/>
      <c r="J128" s="20">
        <f>IF(OR(E128="",E128=0),"",ROUND(F128/E128*100,1))</f>
        <v/>
      </c>
      <c r="K128" s="18">
        <f>IF(J128="","",IF(J128&gt;=10,"Lean",IF(J128&gt;=5,"Solid","Booster")))</f>
        <v/>
      </c>
      <c r="M128">
        <f>IF(B128="",0,SUMIF('Meal Planner'!$C$5:$C$88,B128,'Meal Planner'!$J$5:$J$88))</f>
        <v/>
      </c>
      <c r="N128">
        <f>IF(M128&gt;0,ROW(),"")</f>
        <v/>
      </c>
    </row>
    <row r="129">
      <c r="A129" s="76" t="n">
        <v>125</v>
      </c>
      <c r="B129" s="40" t="n"/>
      <c r="C129" s="76" t="inlineStr">
        <is>
          <t>My Foods</t>
        </is>
      </c>
      <c r="D129" s="40" t="n"/>
      <c r="E129" s="78" t="n"/>
      <c r="F129" s="79" t="n"/>
      <c r="G129" s="79" t="n"/>
      <c r="H129" s="79" t="n"/>
      <c r="I129" s="79" t="n"/>
      <c r="J129" s="20">
        <f>IF(OR(E129="",E129=0),"",ROUND(F129/E129*100,1))</f>
        <v/>
      </c>
      <c r="K129" s="18">
        <f>IF(J129="","",IF(J129&gt;=10,"Lean",IF(J129&gt;=5,"Solid","Booster")))</f>
        <v/>
      </c>
      <c r="M129">
        <f>IF(B129="",0,SUMIF('Meal Planner'!$C$5:$C$88,B129,'Meal Planner'!$J$5:$J$88))</f>
        <v/>
      </c>
      <c r="N129">
        <f>IF(M129&gt;0,ROW(),"")</f>
        <v/>
      </c>
    </row>
    <row r="130">
      <c r="A130" s="76" t="n">
        <v>126</v>
      </c>
      <c r="B130" s="40" t="n"/>
      <c r="C130" s="76" t="inlineStr">
        <is>
          <t>My Foods</t>
        </is>
      </c>
      <c r="D130" s="40" t="n"/>
      <c r="E130" s="78" t="n"/>
      <c r="F130" s="79" t="n"/>
      <c r="G130" s="79" t="n"/>
      <c r="H130" s="79" t="n"/>
      <c r="I130" s="79" t="n"/>
      <c r="J130" s="20">
        <f>IF(OR(E130="",E130=0),"",ROUND(F130/E130*100,1))</f>
        <v/>
      </c>
      <c r="K130" s="18">
        <f>IF(J130="","",IF(J130&gt;=10,"Lean",IF(J130&gt;=5,"Solid","Booster")))</f>
        <v/>
      </c>
      <c r="M130">
        <f>IF(B130="",0,SUMIF('Meal Planner'!$C$5:$C$88,B130,'Meal Planner'!$J$5:$J$88))</f>
        <v/>
      </c>
      <c r="N130">
        <f>IF(M130&gt;0,ROW(),"")</f>
        <v/>
      </c>
    </row>
    <row r="131">
      <c r="A131" s="76" t="n">
        <v>127</v>
      </c>
      <c r="B131" s="40" t="n"/>
      <c r="C131" s="76" t="inlineStr">
        <is>
          <t>My Foods</t>
        </is>
      </c>
      <c r="D131" s="40" t="n"/>
      <c r="E131" s="78" t="n"/>
      <c r="F131" s="79" t="n"/>
      <c r="G131" s="79" t="n"/>
      <c r="H131" s="79" t="n"/>
      <c r="I131" s="79" t="n"/>
      <c r="J131" s="20">
        <f>IF(OR(E131="",E131=0),"",ROUND(F131/E131*100,1))</f>
        <v/>
      </c>
      <c r="K131" s="18">
        <f>IF(J131="","",IF(J131&gt;=10,"Lean",IF(J131&gt;=5,"Solid","Booster")))</f>
        <v/>
      </c>
      <c r="M131">
        <f>IF(B131="",0,SUMIF('Meal Planner'!$C$5:$C$88,B131,'Meal Planner'!$J$5:$J$88))</f>
        <v/>
      </c>
      <c r="N131">
        <f>IF(M131&gt;0,ROW(),"")</f>
        <v/>
      </c>
    </row>
    <row r="132">
      <c r="A132" s="76" t="n">
        <v>128</v>
      </c>
      <c r="B132" s="40" t="n"/>
      <c r="C132" s="76" t="inlineStr">
        <is>
          <t>My Foods</t>
        </is>
      </c>
      <c r="D132" s="40" t="n"/>
      <c r="E132" s="78" t="n"/>
      <c r="F132" s="79" t="n"/>
      <c r="G132" s="79" t="n"/>
      <c r="H132" s="79" t="n"/>
      <c r="I132" s="79" t="n"/>
      <c r="J132" s="20">
        <f>IF(OR(E132="",E132=0),"",ROUND(F132/E132*100,1))</f>
        <v/>
      </c>
      <c r="K132" s="18">
        <f>IF(J132="","",IF(J132&gt;=10,"Lean",IF(J132&gt;=5,"Solid","Booster")))</f>
        <v/>
      </c>
      <c r="M132">
        <f>IF(B132="",0,SUMIF('Meal Planner'!$C$5:$C$88,B132,'Meal Planner'!$J$5:$J$88))</f>
        <v/>
      </c>
      <c r="N132">
        <f>IF(M132&gt;0,ROW(),"")</f>
        <v/>
      </c>
    </row>
    <row r="133">
      <c r="A133" s="76" t="n">
        <v>129</v>
      </c>
      <c r="B133" s="40" t="n"/>
      <c r="C133" s="76" t="inlineStr">
        <is>
          <t>My Foods</t>
        </is>
      </c>
      <c r="D133" s="40" t="n"/>
      <c r="E133" s="78" t="n"/>
      <c r="F133" s="79" t="n"/>
      <c r="G133" s="79" t="n"/>
      <c r="H133" s="79" t="n"/>
      <c r="I133" s="79" t="n"/>
      <c r="J133" s="20">
        <f>IF(OR(E133="",E133=0),"",ROUND(F133/E133*100,1))</f>
        <v/>
      </c>
      <c r="K133" s="18">
        <f>IF(J133="","",IF(J133&gt;=10,"Lean",IF(J133&gt;=5,"Solid","Booster")))</f>
        <v/>
      </c>
      <c r="M133">
        <f>IF(B133="",0,SUMIF('Meal Planner'!$C$5:$C$88,B133,'Meal Planner'!$J$5:$J$88))</f>
        <v/>
      </c>
      <c r="N133">
        <f>IF(M133&gt;0,ROW(),"")</f>
        <v/>
      </c>
    </row>
    <row r="134">
      <c r="A134" s="76" t="n">
        <v>130</v>
      </c>
      <c r="B134" s="40" t="n"/>
      <c r="C134" s="76" t="inlineStr">
        <is>
          <t>My Foods</t>
        </is>
      </c>
      <c r="D134" s="40" t="n"/>
      <c r="E134" s="78" t="n"/>
      <c r="F134" s="79" t="n"/>
      <c r="G134" s="79" t="n"/>
      <c r="H134" s="79" t="n"/>
      <c r="I134" s="79" t="n"/>
      <c r="J134" s="20">
        <f>IF(OR(E134="",E134=0),"",ROUND(F134/E134*100,1))</f>
        <v/>
      </c>
      <c r="K134" s="18">
        <f>IF(J134="","",IF(J134&gt;=10,"Lean",IF(J134&gt;=5,"Solid","Booster")))</f>
        <v/>
      </c>
      <c r="M134">
        <f>IF(B134="",0,SUMIF('Meal Planner'!$C$5:$C$88,B134,'Meal Planner'!$J$5:$J$88))</f>
        <v/>
      </c>
      <c r="N134">
        <f>IF(M134&gt;0,ROW(),"")</f>
        <v/>
      </c>
    </row>
    <row r="135">
      <c r="A135" s="76" t="n">
        <v>131</v>
      </c>
      <c r="B135" s="40" t="n"/>
      <c r="C135" s="76" t="inlineStr">
        <is>
          <t>My Foods</t>
        </is>
      </c>
      <c r="D135" s="40" t="n"/>
      <c r="E135" s="78" t="n"/>
      <c r="F135" s="79" t="n"/>
      <c r="G135" s="79" t="n"/>
      <c r="H135" s="79" t="n"/>
      <c r="I135" s="79" t="n"/>
      <c r="J135" s="20">
        <f>IF(OR(E135="",E135=0),"",ROUND(F135/E135*100,1))</f>
        <v/>
      </c>
      <c r="K135" s="18">
        <f>IF(J135="","",IF(J135&gt;=10,"Lean",IF(J135&gt;=5,"Solid","Booster")))</f>
        <v/>
      </c>
      <c r="M135">
        <f>IF(B135="",0,SUMIF('Meal Planner'!$C$5:$C$88,B135,'Meal Planner'!$J$5:$J$88))</f>
        <v/>
      </c>
      <c r="N135">
        <f>IF(M135&gt;0,ROW(),"")</f>
        <v/>
      </c>
    </row>
    <row r="136">
      <c r="A136" s="76" t="n">
        <v>132</v>
      </c>
      <c r="B136" s="40" t="n"/>
      <c r="C136" s="76" t="inlineStr">
        <is>
          <t>My Foods</t>
        </is>
      </c>
      <c r="D136" s="40" t="n"/>
      <c r="E136" s="78" t="n"/>
      <c r="F136" s="79" t="n"/>
      <c r="G136" s="79" t="n"/>
      <c r="H136" s="79" t="n"/>
      <c r="I136" s="79" t="n"/>
      <c r="J136" s="20">
        <f>IF(OR(E136="",E136=0),"",ROUND(F136/E136*100,1))</f>
        <v/>
      </c>
      <c r="K136" s="18">
        <f>IF(J136="","",IF(J136&gt;=10,"Lean",IF(J136&gt;=5,"Solid","Booster")))</f>
        <v/>
      </c>
      <c r="M136">
        <f>IF(B136="",0,SUMIF('Meal Planner'!$C$5:$C$88,B136,'Meal Planner'!$J$5:$J$88))</f>
        <v/>
      </c>
      <c r="N136">
        <f>IF(M136&gt;0,ROW(),"")</f>
        <v/>
      </c>
    </row>
    <row r="137">
      <c r="A137" s="76" t="n">
        <v>133</v>
      </c>
      <c r="B137" s="40" t="n"/>
      <c r="C137" s="76" t="inlineStr">
        <is>
          <t>My Foods</t>
        </is>
      </c>
      <c r="D137" s="40" t="n"/>
      <c r="E137" s="78" t="n"/>
      <c r="F137" s="79" t="n"/>
      <c r="G137" s="79" t="n"/>
      <c r="H137" s="79" t="n"/>
      <c r="I137" s="79" t="n"/>
      <c r="J137" s="20">
        <f>IF(OR(E137="",E137=0),"",ROUND(F137/E137*100,1))</f>
        <v/>
      </c>
      <c r="K137" s="18">
        <f>IF(J137="","",IF(J137&gt;=10,"Lean",IF(J137&gt;=5,"Solid","Booster")))</f>
        <v/>
      </c>
      <c r="M137">
        <f>IF(B137="",0,SUMIF('Meal Planner'!$C$5:$C$88,B137,'Meal Planner'!$J$5:$J$88))</f>
        <v/>
      </c>
      <c r="N137">
        <f>IF(M137&gt;0,ROW(),"")</f>
        <v/>
      </c>
    </row>
    <row r="138">
      <c r="A138" s="76" t="n">
        <v>134</v>
      </c>
      <c r="B138" s="40" t="n"/>
      <c r="C138" s="76" t="inlineStr">
        <is>
          <t>My Foods</t>
        </is>
      </c>
      <c r="D138" s="40" t="n"/>
      <c r="E138" s="78" t="n"/>
      <c r="F138" s="79" t="n"/>
      <c r="G138" s="79" t="n"/>
      <c r="H138" s="79" t="n"/>
      <c r="I138" s="79" t="n"/>
      <c r="J138" s="20">
        <f>IF(OR(E138="",E138=0),"",ROUND(F138/E138*100,1))</f>
        <v/>
      </c>
      <c r="K138" s="18">
        <f>IF(J138="","",IF(J138&gt;=10,"Lean",IF(J138&gt;=5,"Solid","Booster")))</f>
        <v/>
      </c>
      <c r="M138">
        <f>IF(B138="",0,SUMIF('Meal Planner'!$C$5:$C$88,B138,'Meal Planner'!$J$5:$J$88))</f>
        <v/>
      </c>
      <c r="N138">
        <f>IF(M138&gt;0,ROW(),"")</f>
        <v/>
      </c>
    </row>
    <row r="139">
      <c r="A139" s="76" t="n">
        <v>135</v>
      </c>
      <c r="B139" s="40" t="n"/>
      <c r="C139" s="76" t="inlineStr">
        <is>
          <t>My Foods</t>
        </is>
      </c>
      <c r="D139" s="40" t="n"/>
      <c r="E139" s="78" t="n"/>
      <c r="F139" s="79" t="n"/>
      <c r="G139" s="79" t="n"/>
      <c r="H139" s="79" t="n"/>
      <c r="I139" s="79" t="n"/>
      <c r="J139" s="20">
        <f>IF(OR(E139="",E139=0),"",ROUND(F139/E139*100,1))</f>
        <v/>
      </c>
      <c r="K139" s="18">
        <f>IF(J139="","",IF(J139&gt;=10,"Lean",IF(J139&gt;=5,"Solid","Booster")))</f>
        <v/>
      </c>
      <c r="M139">
        <f>IF(B139="",0,SUMIF('Meal Planner'!$C$5:$C$88,B139,'Meal Planner'!$J$5:$J$88))</f>
        <v/>
      </c>
      <c r="N139">
        <f>IF(M139&gt;0,ROW(),"")</f>
        <v/>
      </c>
    </row>
    <row r="140">
      <c r="A140" s="76" t="n">
        <v>136</v>
      </c>
      <c r="B140" s="40" t="n"/>
      <c r="C140" s="76" t="inlineStr">
        <is>
          <t>My Foods</t>
        </is>
      </c>
      <c r="D140" s="40" t="n"/>
      <c r="E140" s="78" t="n"/>
      <c r="F140" s="79" t="n"/>
      <c r="G140" s="79" t="n"/>
      <c r="H140" s="79" t="n"/>
      <c r="I140" s="79" t="n"/>
      <c r="J140" s="20">
        <f>IF(OR(E140="",E140=0),"",ROUND(F140/E140*100,1))</f>
        <v/>
      </c>
      <c r="K140" s="18">
        <f>IF(J140="","",IF(J140&gt;=10,"Lean",IF(J140&gt;=5,"Solid","Booster")))</f>
        <v/>
      </c>
      <c r="M140">
        <f>IF(B140="",0,SUMIF('Meal Planner'!$C$5:$C$88,B140,'Meal Planner'!$J$5:$J$88))</f>
        <v/>
      </c>
      <c r="N140">
        <f>IF(M140&gt;0,ROW(),"")</f>
        <v/>
      </c>
    </row>
    <row r="141">
      <c r="A141" s="76" t="n">
        <v>137</v>
      </c>
      <c r="B141" s="40" t="n"/>
      <c r="C141" s="76" t="inlineStr">
        <is>
          <t>My Foods</t>
        </is>
      </c>
      <c r="D141" s="40" t="n"/>
      <c r="E141" s="78" t="n"/>
      <c r="F141" s="79" t="n"/>
      <c r="G141" s="79" t="n"/>
      <c r="H141" s="79" t="n"/>
      <c r="I141" s="79" t="n"/>
      <c r="J141" s="20">
        <f>IF(OR(E141="",E141=0),"",ROUND(F141/E141*100,1))</f>
        <v/>
      </c>
      <c r="K141" s="18">
        <f>IF(J141="","",IF(J141&gt;=10,"Lean",IF(J141&gt;=5,"Solid","Booster")))</f>
        <v/>
      </c>
      <c r="M141">
        <f>IF(B141="",0,SUMIF('Meal Planner'!$C$5:$C$88,B141,'Meal Planner'!$J$5:$J$88))</f>
        <v/>
      </c>
      <c r="N141">
        <f>IF(M141&gt;0,ROW(),"")</f>
        <v/>
      </c>
    </row>
    <row r="142">
      <c r="A142" s="76" t="n">
        <v>138</v>
      </c>
      <c r="B142" s="40" t="n"/>
      <c r="C142" s="76" t="inlineStr">
        <is>
          <t>My Foods</t>
        </is>
      </c>
      <c r="D142" s="40" t="n"/>
      <c r="E142" s="78" t="n"/>
      <c r="F142" s="79" t="n"/>
      <c r="G142" s="79" t="n"/>
      <c r="H142" s="79" t="n"/>
      <c r="I142" s="79" t="n"/>
      <c r="J142" s="20">
        <f>IF(OR(E142="",E142=0),"",ROUND(F142/E142*100,1))</f>
        <v/>
      </c>
      <c r="K142" s="18">
        <f>IF(J142="","",IF(J142&gt;=10,"Lean",IF(J142&gt;=5,"Solid","Booster")))</f>
        <v/>
      </c>
      <c r="M142">
        <f>IF(B142="",0,SUMIF('Meal Planner'!$C$5:$C$88,B142,'Meal Planner'!$J$5:$J$88))</f>
        <v/>
      </c>
      <c r="N142">
        <f>IF(M142&gt;0,ROW(),"")</f>
        <v/>
      </c>
    </row>
    <row r="143">
      <c r="A143" s="76" t="n">
        <v>139</v>
      </c>
      <c r="B143" s="40" t="n"/>
      <c r="C143" s="76" t="inlineStr">
        <is>
          <t>My Foods</t>
        </is>
      </c>
      <c r="D143" s="40" t="n"/>
      <c r="E143" s="78" t="n"/>
      <c r="F143" s="79" t="n"/>
      <c r="G143" s="79" t="n"/>
      <c r="H143" s="79" t="n"/>
      <c r="I143" s="79" t="n"/>
      <c r="J143" s="20">
        <f>IF(OR(E143="",E143=0),"",ROUND(F143/E143*100,1))</f>
        <v/>
      </c>
      <c r="K143" s="18">
        <f>IF(J143="","",IF(J143&gt;=10,"Lean",IF(J143&gt;=5,"Solid","Booster")))</f>
        <v/>
      </c>
      <c r="M143">
        <f>IF(B143="",0,SUMIF('Meal Planner'!$C$5:$C$88,B143,'Meal Planner'!$J$5:$J$88))</f>
        <v/>
      </c>
      <c r="N143">
        <f>IF(M143&gt;0,ROW(),"")</f>
        <v/>
      </c>
    </row>
    <row r="144">
      <c r="A144" s="76" t="n">
        <v>140</v>
      </c>
      <c r="B144" s="40" t="n"/>
      <c r="C144" s="76" t="inlineStr">
        <is>
          <t>My Foods</t>
        </is>
      </c>
      <c r="D144" s="40" t="n"/>
      <c r="E144" s="78" t="n"/>
      <c r="F144" s="79" t="n"/>
      <c r="G144" s="79" t="n"/>
      <c r="H144" s="79" t="n"/>
      <c r="I144" s="79" t="n"/>
      <c r="J144" s="20">
        <f>IF(OR(E144="",E144=0),"",ROUND(F144/E144*100,1))</f>
        <v/>
      </c>
      <c r="K144" s="18">
        <f>IF(J144="","",IF(J144&gt;=10,"Lean",IF(J144&gt;=5,"Solid","Booster")))</f>
        <v/>
      </c>
      <c r="M144">
        <f>IF(B144="",0,SUMIF('Meal Planner'!$C$5:$C$88,B144,'Meal Planner'!$J$5:$J$88))</f>
        <v/>
      </c>
      <c r="N144">
        <f>IF(M144&gt;0,ROW(),"")</f>
        <v/>
      </c>
    </row>
    <row r="145">
      <c r="A145" s="76" t="n">
        <v>141</v>
      </c>
      <c r="B145" s="40" t="n"/>
      <c r="C145" s="76" t="inlineStr">
        <is>
          <t>My Foods</t>
        </is>
      </c>
      <c r="D145" s="40" t="n"/>
      <c r="E145" s="78" t="n"/>
      <c r="F145" s="79" t="n"/>
      <c r="G145" s="79" t="n"/>
      <c r="H145" s="79" t="n"/>
      <c r="I145" s="79" t="n"/>
      <c r="J145" s="20">
        <f>IF(OR(E145="",E145=0),"",ROUND(F145/E145*100,1))</f>
        <v/>
      </c>
      <c r="K145" s="18">
        <f>IF(J145="","",IF(J145&gt;=10,"Lean",IF(J145&gt;=5,"Solid","Booster")))</f>
        <v/>
      </c>
      <c r="M145">
        <f>IF(B145="",0,SUMIF('Meal Planner'!$C$5:$C$88,B145,'Meal Planner'!$J$5:$J$88))</f>
        <v/>
      </c>
      <c r="N145">
        <f>IF(M145&gt;0,ROW(),"")</f>
        <v/>
      </c>
    </row>
    <row r="146">
      <c r="A146" s="76" t="n">
        <v>142</v>
      </c>
      <c r="B146" s="40" t="n"/>
      <c r="C146" s="76" t="inlineStr">
        <is>
          <t>My Foods</t>
        </is>
      </c>
      <c r="D146" s="40" t="n"/>
      <c r="E146" s="78" t="n"/>
      <c r="F146" s="79" t="n"/>
      <c r="G146" s="79" t="n"/>
      <c r="H146" s="79" t="n"/>
      <c r="I146" s="79" t="n"/>
      <c r="J146" s="20">
        <f>IF(OR(E146="",E146=0),"",ROUND(F146/E146*100,1))</f>
        <v/>
      </c>
      <c r="K146" s="18">
        <f>IF(J146="","",IF(J146&gt;=10,"Lean",IF(J146&gt;=5,"Solid","Booster")))</f>
        <v/>
      </c>
      <c r="M146">
        <f>IF(B146="",0,SUMIF('Meal Planner'!$C$5:$C$88,B146,'Meal Planner'!$J$5:$J$88))</f>
        <v/>
      </c>
      <c r="N146">
        <f>IF(M146&gt;0,ROW(),"")</f>
        <v/>
      </c>
    </row>
    <row r="148">
      <c r="B148" s="26" t="inlineStr">
        <is>
          <t>* Collagen is not a complete protein. Count it, but get most of your protein from the other foods.</t>
        </is>
      </c>
    </row>
    <row r="149">
      <c r="B149" s="26" t="inlineStr">
        <is>
          <t>Values: USDA FoodData Central averages and typical labels. Brands vary, so check yours.</t>
        </is>
      </c>
    </row>
  </sheetData>
  <autoFilter ref="A4:K146"/>
  <conditionalFormatting sqref="K5:K146">
    <cfRule type="cellIs" priority="1" operator="equal" dxfId="2">
      <formula>"Lean"</formula>
    </cfRule>
    <cfRule type="cellIs" priority="2" operator="equal" dxfId="1">
      <formula>"Solid"</formula>
    </cfRule>
  </conditionalFormatting>
  <pageMargins left="0.75" right="0.75" top="1" bottom="1" header="0.5" footer="0.5"/>
  <pageSetup orientation="landscape" fitToHeight="0" fitToWidth="1"/>
</worksheet>
</file>

<file path=xl/worksheets/sheet10.xml><?xml version="1.0" encoding="utf-8"?>
<worksheet xmlns="http://schemas.openxmlformats.org/spreadsheetml/2006/main">
  <sheetPr>
    <tabColor rgb="00D9A441"/>
    <outlinePr summaryBelow="1" summaryRight="1"/>
    <pageSetUpPr fitToPage="1"/>
  </sheetPr>
  <dimension ref="A1:G17"/>
  <sheetViews>
    <sheetView showGridLines="0" workbookViewId="0">
      <selection activeCell="A1" sqref="A1"/>
    </sheetView>
  </sheetViews>
  <sheetFormatPr baseColWidth="8" defaultRowHeight="15"/>
  <cols>
    <col width="8" customWidth="1" min="1" max="1"/>
    <col width="15" customWidth="1" min="2" max="2"/>
    <col width="13" customWidth="1" min="3" max="3"/>
    <col width="12" customWidth="1" min="4" max="4"/>
    <col width="12" customWidth="1" min="5" max="5"/>
    <col width="14" customWidth="1" min="6" max="6"/>
    <col width="40" customWidth="1" min="7" max="7"/>
  </cols>
  <sheetData>
    <row r="1" ht="34" customHeight="1">
      <c r="A1" s="1" t="inlineStr">
        <is>
          <t>Weekly Weigh-Ins</t>
        </is>
      </c>
      <c r="B1" s="2" t="n"/>
      <c r="C1" s="2" t="n"/>
      <c r="D1" s="2" t="n"/>
      <c r="E1" s="2" t="n"/>
      <c r="F1" s="2" t="n"/>
      <c r="G1" s="2" t="n"/>
    </row>
    <row r="2" ht="20" customHeight="1">
      <c r="A2" s="3" t="inlineStr">
        <is>
          <t>Same day, same time, after the bathroom, before food. Week 0 is your starting point.</t>
        </is>
      </c>
      <c r="B2" s="2" t="n"/>
      <c r="C2" s="2" t="n"/>
      <c r="D2" s="2" t="n"/>
      <c r="E2" s="2" t="n"/>
      <c r="F2" s="2" t="n"/>
      <c r="G2" s="2" t="n"/>
    </row>
    <row r="3" ht="4" customHeight="1">
      <c r="A3" s="4" t="n"/>
      <c r="B3" s="4" t="n"/>
      <c r="C3" s="4" t="n"/>
      <c r="D3" s="4" t="n"/>
      <c r="E3" s="4" t="n"/>
      <c r="F3" s="4" t="n"/>
      <c r="G3" s="4" t="n"/>
    </row>
    <row r="4" ht="30" customHeight="1">
      <c r="A4" s="17" t="inlineStr">
        <is>
          <t>Week</t>
        </is>
      </c>
      <c r="B4" s="17" t="inlineStr">
        <is>
          <t>Date</t>
        </is>
      </c>
      <c r="C4" s="17" t="inlineStr">
        <is>
          <t>Weight (lb)</t>
        </is>
      </c>
      <c r="D4" s="17" t="inlineStr">
        <is>
          <t>Waist (in)</t>
        </is>
      </c>
      <c r="E4" s="17" t="inlineStr">
        <is>
          <t>Hips (in)</t>
        </is>
      </c>
      <c r="F4" s="17" t="inlineStr">
        <is>
          <t>Change (lb)</t>
        </is>
      </c>
      <c r="G4" s="17" t="inlineStr">
        <is>
          <t>Notes</t>
        </is>
      </c>
    </row>
    <row r="5">
      <c r="A5" s="18" t="n">
        <v>0</v>
      </c>
      <c r="B5" s="80" t="n"/>
      <c r="C5" s="79" t="n"/>
      <c r="D5" s="81" t="n"/>
      <c r="E5" s="81" t="n"/>
      <c r="F5" s="82">
        <f>IF(OR(C5="",$C$5=""),"",C5-$C$5)</f>
        <v/>
      </c>
      <c r="G5" s="71" t="n"/>
    </row>
    <row r="6">
      <c r="A6" s="18" t="n">
        <v>1</v>
      </c>
      <c r="B6" s="80" t="n"/>
      <c r="C6" s="79" t="n"/>
      <c r="D6" s="81" t="n"/>
      <c r="E6" s="81" t="n"/>
      <c r="F6" s="82">
        <f>IF(OR(C6="",$C$5=""),"",C6-$C$5)</f>
        <v/>
      </c>
      <c r="G6" s="71" t="n"/>
    </row>
    <row r="7">
      <c r="A7" s="18" t="n">
        <v>2</v>
      </c>
      <c r="B7" s="80" t="n"/>
      <c r="C7" s="79" t="n"/>
      <c r="D7" s="81" t="n"/>
      <c r="E7" s="81" t="n"/>
      <c r="F7" s="82">
        <f>IF(OR(C7="",$C$5=""),"",C7-$C$5)</f>
        <v/>
      </c>
      <c r="G7" s="71" t="n"/>
    </row>
    <row r="8">
      <c r="A8" s="18" t="n">
        <v>3</v>
      </c>
      <c r="B8" s="80" t="n"/>
      <c r="C8" s="79" t="n"/>
      <c r="D8" s="81" t="n"/>
      <c r="E8" s="81" t="n"/>
      <c r="F8" s="82">
        <f>IF(OR(C8="",$C$5=""),"",C8-$C$5)</f>
        <v/>
      </c>
      <c r="G8" s="71" t="n"/>
    </row>
    <row r="9">
      <c r="A9" s="18" t="n">
        <v>4</v>
      </c>
      <c r="B9" s="80" t="n"/>
      <c r="C9" s="79" t="n"/>
      <c r="D9" s="81" t="n"/>
      <c r="E9" s="81" t="n"/>
      <c r="F9" s="82">
        <f>IF(OR(C9="",$C$5=""),"",C9-$C$5)</f>
        <v/>
      </c>
      <c r="G9" s="71" t="n"/>
    </row>
    <row r="10">
      <c r="A10" s="18" t="n">
        <v>5</v>
      </c>
      <c r="B10" s="80" t="n"/>
      <c r="C10" s="79" t="n"/>
      <c r="D10" s="81" t="n"/>
      <c r="E10" s="81" t="n"/>
      <c r="F10" s="82">
        <f>IF(OR(C10="",$C$5=""),"",C10-$C$5)</f>
        <v/>
      </c>
      <c r="G10" s="71" t="n"/>
    </row>
    <row r="11">
      <c r="A11" s="18" t="n">
        <v>6</v>
      </c>
      <c r="B11" s="80" t="n"/>
      <c r="C11" s="79" t="n"/>
      <c r="D11" s="81" t="n"/>
      <c r="E11" s="81" t="n"/>
      <c r="F11" s="82">
        <f>IF(OR(C11="",$C$5=""),"",C11-$C$5)</f>
        <v/>
      </c>
      <c r="G11" s="71" t="n"/>
    </row>
    <row r="12">
      <c r="A12" s="18" t="n">
        <v>7</v>
      </c>
      <c r="B12" s="80" t="n"/>
      <c r="C12" s="79" t="n"/>
      <c r="D12" s="81" t="n"/>
      <c r="E12" s="81" t="n"/>
      <c r="F12" s="82">
        <f>IF(OR(C12="",$C$5=""),"",C12-$C$5)</f>
        <v/>
      </c>
      <c r="G12" s="71" t="n"/>
    </row>
    <row r="13">
      <c r="A13" s="18" t="n">
        <v>8</v>
      </c>
      <c r="B13" s="80" t="n"/>
      <c r="C13" s="79" t="n"/>
      <c r="D13" s="81" t="n"/>
      <c r="E13" s="81" t="n"/>
      <c r="F13" s="82">
        <f>IF(OR(C13="",$C$5=""),"",C13-$C$5)</f>
        <v/>
      </c>
      <c r="G13" s="71" t="n"/>
    </row>
    <row r="14">
      <c r="A14" s="18" t="n">
        <v>9</v>
      </c>
      <c r="B14" s="80" t="n"/>
      <c r="C14" s="79" t="n"/>
      <c r="D14" s="81" t="n"/>
      <c r="E14" s="81" t="n"/>
      <c r="F14" s="82">
        <f>IF(OR(C14="",$C$5=""),"",C14-$C$5)</f>
        <v/>
      </c>
      <c r="G14" s="71" t="n"/>
    </row>
    <row r="15">
      <c r="A15" s="18" t="n">
        <v>10</v>
      </c>
      <c r="B15" s="80" t="n"/>
      <c r="C15" s="79" t="n"/>
      <c r="D15" s="81" t="n"/>
      <c r="E15" s="81" t="n"/>
      <c r="F15" s="82">
        <f>IF(OR(C15="",$C$5=""),"",C15-$C$5)</f>
        <v/>
      </c>
      <c r="G15" s="71" t="n"/>
    </row>
    <row r="16">
      <c r="A16" s="18" t="n">
        <v>11</v>
      </c>
      <c r="B16" s="80" t="n"/>
      <c r="C16" s="79" t="n"/>
      <c r="D16" s="81" t="n"/>
      <c r="E16" s="81" t="n"/>
      <c r="F16" s="82">
        <f>IF(OR(C16="",$C$5=""),"",C16-$C$5)</f>
        <v/>
      </c>
      <c r="G16" s="71" t="n"/>
    </row>
    <row r="17">
      <c r="A17" s="18" t="n">
        <v>12</v>
      </c>
      <c r="B17" s="80" t="n"/>
      <c r="C17" s="79" t="n"/>
      <c r="D17" s="81" t="n"/>
      <c r="E17" s="81" t="n"/>
      <c r="F17" s="82">
        <f>IF(OR(C17="",$C$5=""),"",C17-$C$5)</f>
        <v/>
      </c>
      <c r="G17" s="71" t="n"/>
    </row>
  </sheetData>
  <pageMargins left="0.75" right="0.75" top="1" bottom="1" header="0.5" footer="0.5"/>
  <pageSetup orientation="landscape" fitToHeight="0" fitToWidth="1"/>
  <drawing xmlns:r="http://schemas.openxmlformats.org/officeDocument/2006/relationships" r:id="rId1"/>
</worksheet>
</file>

<file path=xl/worksheets/sheet11.xml><?xml version="1.0" encoding="utf-8"?>
<worksheet xmlns="http://schemas.openxmlformats.org/spreadsheetml/2006/main">
  <sheetPr>
    <tabColor rgb="001B3B2F"/>
    <outlinePr summaryBelow="1" summaryRight="1"/>
    <pageSetUpPr fitToPage="1"/>
  </sheetPr>
  <dimension ref="A1:N6"/>
  <sheetViews>
    <sheetView workbookViewId="0">
      <selection activeCell="A1" sqref="A1"/>
    </sheetView>
  </sheetViews>
  <sheetFormatPr baseColWidth="8" defaultRowHeight="15"/>
  <sheetData>
    <row r="1">
      <c r="A1" t="inlineStr">
        <is>
          <t>Sex</t>
        </is>
      </c>
      <c r="C1" t="inlineStr">
        <is>
          <t>Activity</t>
        </is>
      </c>
      <c r="D1" t="inlineStr">
        <is>
          <t>Factor</t>
        </is>
      </c>
      <c r="F1" t="inlineStr">
        <is>
          <t>Goal</t>
        </is>
      </c>
      <c r="G1" t="inlineStr">
        <is>
          <t>Factor</t>
        </is>
      </c>
      <c r="I1" t="inlineStr">
        <is>
          <t>Protein level</t>
        </is>
      </c>
      <c r="J1" t="inlineStr">
        <is>
          <t>g/kg</t>
        </is>
      </c>
      <c r="L1" t="inlineStr">
        <is>
          <t>Meal</t>
        </is>
      </c>
      <c r="N1" t="inlineStr">
        <is>
          <t>Meals/day</t>
        </is>
      </c>
    </row>
    <row r="2">
      <c r="A2" t="inlineStr">
        <is>
          <t>Female</t>
        </is>
      </c>
      <c r="C2" t="inlineStr">
        <is>
          <t>Mostly sitting (little exercise)</t>
        </is>
      </c>
      <c r="D2" t="n">
        <v>1.2</v>
      </c>
      <c r="F2" t="inlineStr">
        <is>
          <t>Lose fat</t>
        </is>
      </c>
      <c r="G2" t="n">
        <v>0.8</v>
      </c>
      <c r="I2" t="inlineStr">
        <is>
          <t>Baseline (0.8 g/kg)</t>
        </is>
      </c>
      <c r="J2" t="n">
        <v>0.8</v>
      </c>
      <c r="L2" t="inlineStr">
        <is>
          <t>Breakfast</t>
        </is>
      </c>
      <c r="N2" t="n">
        <v>3</v>
      </c>
    </row>
    <row r="3">
      <c r="A3" t="inlineStr">
        <is>
          <t>Male</t>
        </is>
      </c>
      <c r="C3" t="inlineStr">
        <is>
          <t>Lightly active (1-3 workouts/week)</t>
        </is>
      </c>
      <c r="D3" t="n">
        <v>1.375</v>
      </c>
      <c r="F3" t="inlineStr">
        <is>
          <t>Maintain</t>
        </is>
      </c>
      <c r="G3" t="n">
        <v>1</v>
      </c>
      <c r="I3" t="inlineStr">
        <is>
          <t>Active (1.2 g/kg)</t>
        </is>
      </c>
      <c r="J3" t="n">
        <v>1.2</v>
      </c>
      <c r="L3" t="inlineStr">
        <is>
          <t>Lunch</t>
        </is>
      </c>
      <c r="N3" t="n">
        <v>4</v>
      </c>
    </row>
    <row r="4">
      <c r="C4" t="inlineStr">
        <is>
          <t>Active (3-5 workouts/week)</t>
        </is>
      </c>
      <c r="D4" t="n">
        <v>1.55</v>
      </c>
      <c r="F4" t="inlineStr">
        <is>
          <t>Build muscle</t>
        </is>
      </c>
      <c r="G4" t="n">
        <v>1.1</v>
      </c>
      <c r="I4" t="inlineStr">
        <is>
          <t>Strong (1.6 g/kg)</t>
        </is>
      </c>
      <c r="J4" t="n">
        <v>1.6</v>
      </c>
      <c r="L4" t="inlineStr">
        <is>
          <t>Dinner</t>
        </is>
      </c>
      <c r="N4" t="n">
        <v>5</v>
      </c>
    </row>
    <row r="5">
      <c r="C5" t="inlineStr">
        <is>
          <t>Very active (6-7 workouts/week)</t>
        </is>
      </c>
      <c r="D5" t="n">
        <v>1.725</v>
      </c>
      <c r="L5" t="inlineStr">
        <is>
          <t>Snack</t>
        </is>
      </c>
    </row>
    <row r="6">
      <c r="C6" t="inlineStr">
        <is>
          <t>Athlete or physical job</t>
        </is>
      </c>
      <c r="D6" t="n">
        <v>1.9</v>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2026-10-11T22:00:05Z</dcterms:created>
  <dcterms:modified xmlns:dcterms="http://purl.org/dc/terms/" xmlns:xsi="http://www.w3.org/2001/XMLSchema-instance" xsi:type="dcterms:W3CDTF">2026-10-11T22:00:06Z</dcterms:modified>
</cp:coreProperties>
</file>